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dmcbr\Downloads\"/>
    </mc:Choice>
  </mc:AlternateContent>
  <xr:revisionPtr revIDLastSave="0" documentId="13_ncr:1_{E5DA80E8-42AE-422B-AD88-CAD49AC3EB5C}" xr6:coauthVersionLast="47" xr6:coauthVersionMax="47" xr10:uidLastSave="{00000000-0000-0000-0000-000000000000}"/>
  <bookViews>
    <workbookView xWindow="57510" yWindow="4695" windowWidth="28980" windowHeight="15660" tabRatio="500" activeTab="1" xr2:uid="{00000000-000D-0000-FFFF-FFFF00000000}"/>
  </bookViews>
  <sheets>
    <sheet name="Instructions" sheetId="1" r:id="rId1"/>
    <sheet name="Club-Region Mapping" sheetId="2" r:id="rId2"/>
    <sheet name="Template" sheetId="3" r:id="rId3"/>
    <sheet name="2018" sheetId="4" r:id="rId4"/>
    <sheet name="2019" sheetId="5" r:id="rId5"/>
    <sheet name="2021" sheetId="6" r:id="rId6"/>
    <sheet name="2022" sheetId="7" r:id="rId7"/>
    <sheet name="2023" sheetId="8" r:id="rId8"/>
    <sheet name="2024" sheetId="9" r:id="rId9"/>
    <sheet name="2025" sheetId="10" r:id="rId10"/>
    <sheet name="2026" sheetId="11" r:id="rId11"/>
    <sheet name="History" sheetId="12" r:id="rId1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 i="11" l="1"/>
  <c r="F149" i="11"/>
  <c r="E149" i="11"/>
  <c r="I149" i="11" s="1"/>
  <c r="J149" i="11" s="1"/>
  <c r="D149" i="11"/>
  <c r="G149" i="11" s="1"/>
  <c r="H149" i="11" s="1"/>
  <c r="G148" i="11"/>
  <c r="H148" i="11" s="1"/>
  <c r="F148" i="11"/>
  <c r="E148" i="11"/>
  <c r="I148" i="11" s="1"/>
  <c r="J148" i="11" s="1"/>
  <c r="D148" i="11"/>
  <c r="I147" i="11"/>
  <c r="J147" i="11" s="1"/>
  <c r="F147" i="11"/>
  <c r="E147" i="11"/>
  <c r="D147" i="11"/>
  <c r="G147" i="11" s="1"/>
  <c r="H147" i="11" s="1"/>
  <c r="F146" i="11"/>
  <c r="E146" i="11"/>
  <c r="I146" i="11" s="1"/>
  <c r="J146" i="11" s="1"/>
  <c r="D146" i="11"/>
  <c r="G146" i="11" s="1"/>
  <c r="H146" i="11" s="1"/>
  <c r="J145" i="11"/>
  <c r="I145" i="11"/>
  <c r="F145" i="11"/>
  <c r="E145" i="11"/>
  <c r="D145" i="11"/>
  <c r="G145" i="11" s="1"/>
  <c r="H145" i="11" s="1"/>
  <c r="H144" i="11"/>
  <c r="G144" i="11"/>
  <c r="F144" i="11"/>
  <c r="E144" i="11"/>
  <c r="I144" i="11" s="1"/>
  <c r="J144" i="11" s="1"/>
  <c r="D144" i="11"/>
  <c r="F143" i="11"/>
  <c r="E143" i="11"/>
  <c r="I143" i="11" s="1"/>
  <c r="J143" i="11" s="1"/>
  <c r="D143" i="11"/>
  <c r="G143" i="11" s="1"/>
  <c r="H143" i="11" s="1"/>
  <c r="F142" i="11"/>
  <c r="E142" i="11"/>
  <c r="D142" i="11"/>
  <c r="F141" i="11"/>
  <c r="E141" i="11"/>
  <c r="D141" i="11"/>
  <c r="F140" i="11"/>
  <c r="E140" i="11"/>
  <c r="D140" i="11"/>
  <c r="F139" i="11"/>
  <c r="E139" i="11"/>
  <c r="D139" i="11"/>
  <c r="F138" i="11"/>
  <c r="E138" i="11"/>
  <c r="D138" i="11"/>
  <c r="F137" i="11"/>
  <c r="E137" i="11"/>
  <c r="D137" i="11"/>
  <c r="F136" i="11"/>
  <c r="E136" i="11"/>
  <c r="D136" i="11"/>
  <c r="F135" i="11"/>
  <c r="E135" i="11"/>
  <c r="D135" i="11"/>
  <c r="G138" i="11" s="1"/>
  <c r="H138" i="11" s="1"/>
  <c r="B123" i="11"/>
  <c r="B124" i="11" s="1"/>
  <c r="B125" i="11" s="1"/>
  <c r="I119" i="11"/>
  <c r="J119" i="11" s="1"/>
  <c r="G119" i="11"/>
  <c r="H119" i="11" s="1"/>
  <c r="F119" i="11"/>
  <c r="E119" i="11"/>
  <c r="D119" i="11"/>
  <c r="F118" i="11"/>
  <c r="E118" i="11"/>
  <c r="I118" i="11" s="1"/>
  <c r="J118" i="11" s="1"/>
  <c r="D118" i="11"/>
  <c r="G118" i="11" s="1"/>
  <c r="H118" i="11" s="1"/>
  <c r="I117" i="11"/>
  <c r="J117" i="11" s="1"/>
  <c r="G117" i="11"/>
  <c r="H117" i="11" s="1"/>
  <c r="F117" i="11"/>
  <c r="E117" i="11"/>
  <c r="D117" i="11"/>
  <c r="I116" i="11"/>
  <c r="J116" i="11" s="1"/>
  <c r="H116" i="11"/>
  <c r="F116" i="11"/>
  <c r="E116" i="11"/>
  <c r="D116" i="11"/>
  <c r="G116" i="11" s="1"/>
  <c r="G115" i="11"/>
  <c r="H115" i="11" s="1"/>
  <c r="F115" i="11"/>
  <c r="E115" i="11"/>
  <c r="I115" i="11" s="1"/>
  <c r="J115" i="11" s="1"/>
  <c r="D115" i="11"/>
  <c r="J114" i="11"/>
  <c r="I114" i="11"/>
  <c r="F114" i="11"/>
  <c r="E114" i="11"/>
  <c r="D114" i="11"/>
  <c r="G114" i="11" s="1"/>
  <c r="H114" i="11" s="1"/>
  <c r="G113" i="11"/>
  <c r="H113" i="11" s="1"/>
  <c r="F113" i="11"/>
  <c r="E113" i="11"/>
  <c r="D113" i="11"/>
  <c r="H112" i="11"/>
  <c r="F112" i="11"/>
  <c r="E112" i="11"/>
  <c r="I112" i="11" s="1"/>
  <c r="J112" i="11" s="1"/>
  <c r="D112" i="11"/>
  <c r="G112" i="11" s="1"/>
  <c r="I111" i="11"/>
  <c r="J111" i="11" s="1"/>
  <c r="G111" i="11"/>
  <c r="H111" i="11" s="1"/>
  <c r="F111" i="11"/>
  <c r="E111" i="11"/>
  <c r="D111" i="11"/>
  <c r="F110" i="11"/>
  <c r="E110" i="11"/>
  <c r="D110" i="11"/>
  <c r="F109" i="11"/>
  <c r="E109" i="11"/>
  <c r="D109" i="11"/>
  <c r="F108" i="11"/>
  <c r="E108" i="11"/>
  <c r="D108" i="11"/>
  <c r="G107" i="11"/>
  <c r="H107" i="11" s="1"/>
  <c r="F107" i="11"/>
  <c r="E107" i="11"/>
  <c r="D107" i="11"/>
  <c r="F106" i="11"/>
  <c r="E106" i="11"/>
  <c r="D106" i="11"/>
  <c r="F105" i="11"/>
  <c r="E105" i="11"/>
  <c r="D105" i="11"/>
  <c r="F99" i="11"/>
  <c r="F100" i="11" s="1"/>
  <c r="F89" i="11"/>
  <c r="E89" i="11"/>
  <c r="I89" i="11" s="1"/>
  <c r="J89" i="11" s="1"/>
  <c r="D89" i="11"/>
  <c r="G89" i="11" s="1"/>
  <c r="H89" i="11" s="1"/>
  <c r="I88" i="11"/>
  <c r="J88" i="11" s="1"/>
  <c r="G88" i="11"/>
  <c r="H88" i="11" s="1"/>
  <c r="F88" i="11"/>
  <c r="E88" i="11"/>
  <c r="D88" i="11"/>
  <c r="H87" i="11"/>
  <c r="F87" i="11"/>
  <c r="E87" i="11"/>
  <c r="I87" i="11" s="1"/>
  <c r="J87" i="11" s="1"/>
  <c r="D87" i="11"/>
  <c r="G87" i="11" s="1"/>
  <c r="G86" i="11"/>
  <c r="H86" i="11" s="1"/>
  <c r="F86" i="11"/>
  <c r="E86" i="11"/>
  <c r="I86" i="11" s="1"/>
  <c r="J86" i="11" s="1"/>
  <c r="D86" i="11"/>
  <c r="I85" i="11"/>
  <c r="J85" i="11" s="1"/>
  <c r="H85" i="11"/>
  <c r="F85" i="11"/>
  <c r="E85" i="11"/>
  <c r="D85" i="11"/>
  <c r="G85" i="11" s="1"/>
  <c r="G84" i="11"/>
  <c r="H84" i="11" s="1"/>
  <c r="F84" i="11"/>
  <c r="E84" i="11"/>
  <c r="D84" i="11"/>
  <c r="J83" i="11"/>
  <c r="I83" i="11"/>
  <c r="F83" i="11"/>
  <c r="E83" i="11"/>
  <c r="D83" i="11"/>
  <c r="G83" i="11" s="1"/>
  <c r="H83" i="11" s="1"/>
  <c r="G82" i="11"/>
  <c r="H82" i="11" s="1"/>
  <c r="F82" i="11"/>
  <c r="E82" i="11"/>
  <c r="I82" i="11" s="1"/>
  <c r="J82" i="11" s="1"/>
  <c r="D82" i="11"/>
  <c r="F81" i="11"/>
  <c r="E81" i="11"/>
  <c r="D81" i="11"/>
  <c r="G81" i="11" s="1"/>
  <c r="H81" i="11" s="1"/>
  <c r="F80" i="11"/>
  <c r="E80" i="11"/>
  <c r="D80" i="11"/>
  <c r="F79" i="11"/>
  <c r="E79" i="11"/>
  <c r="D79" i="11"/>
  <c r="F78" i="11"/>
  <c r="E78" i="11"/>
  <c r="D78" i="11"/>
  <c r="F77" i="11"/>
  <c r="E77" i="11"/>
  <c r="D77" i="11"/>
  <c r="F76" i="11"/>
  <c r="E76" i="11"/>
  <c r="D76" i="11"/>
  <c r="F75" i="11"/>
  <c r="E75" i="11"/>
  <c r="D75" i="11"/>
  <c r="G59" i="11"/>
  <c r="H59" i="11" s="1"/>
  <c r="F59" i="11"/>
  <c r="E59" i="11"/>
  <c r="I59" i="11" s="1"/>
  <c r="J59" i="11" s="1"/>
  <c r="D59" i="11"/>
  <c r="J58" i="11"/>
  <c r="H58" i="11"/>
  <c r="F58" i="11"/>
  <c r="E58" i="11"/>
  <c r="I58" i="11" s="1"/>
  <c r="D58" i="11"/>
  <c r="G58" i="11" s="1"/>
  <c r="I57" i="11"/>
  <c r="J57" i="11" s="1"/>
  <c r="G57" i="11"/>
  <c r="H57" i="11" s="1"/>
  <c r="F57" i="11"/>
  <c r="E57" i="11"/>
  <c r="D57" i="11"/>
  <c r="F56" i="11"/>
  <c r="E56" i="11"/>
  <c r="I56" i="11" s="1"/>
  <c r="J56" i="11" s="1"/>
  <c r="D56" i="11"/>
  <c r="G56" i="11" s="1"/>
  <c r="H56" i="11" s="1"/>
  <c r="I55" i="11"/>
  <c r="J55" i="11" s="1"/>
  <c r="G55" i="11"/>
  <c r="H55" i="11" s="1"/>
  <c r="F55" i="11"/>
  <c r="E55" i="11"/>
  <c r="D55" i="11"/>
  <c r="I54" i="11"/>
  <c r="J54" i="11" s="1"/>
  <c r="F54" i="11"/>
  <c r="E54" i="11"/>
  <c r="D54" i="11"/>
  <c r="G54" i="11" s="1"/>
  <c r="H54" i="11" s="1"/>
  <c r="G53" i="11"/>
  <c r="H53" i="11" s="1"/>
  <c r="F53" i="11"/>
  <c r="E53" i="11"/>
  <c r="I53" i="11" s="1"/>
  <c r="J53" i="11" s="1"/>
  <c r="D53" i="11"/>
  <c r="F52" i="11"/>
  <c r="E52" i="11"/>
  <c r="D52" i="11"/>
  <c r="F51" i="11"/>
  <c r="E51" i="11"/>
  <c r="D51" i="11"/>
  <c r="H50" i="11"/>
  <c r="F50" i="11"/>
  <c r="E50" i="11"/>
  <c r="D50" i="11"/>
  <c r="G50" i="11" s="1"/>
  <c r="F49" i="11"/>
  <c r="E49" i="11"/>
  <c r="D49" i="11"/>
  <c r="F48" i="11"/>
  <c r="E48" i="11"/>
  <c r="D48" i="11"/>
  <c r="F47" i="11"/>
  <c r="E47" i="11"/>
  <c r="D47" i="11"/>
  <c r="F46" i="11"/>
  <c r="E46" i="11"/>
  <c r="D46" i="11"/>
  <c r="G47" i="11" s="1"/>
  <c r="H47" i="11" s="1"/>
  <c r="F45" i="11"/>
  <c r="E45" i="11"/>
  <c r="D45" i="11"/>
  <c r="J29" i="11"/>
  <c r="I29" i="11"/>
  <c r="F29" i="11"/>
  <c r="E29" i="11"/>
  <c r="D29" i="11"/>
  <c r="G29" i="11" s="1"/>
  <c r="H29" i="11" s="1"/>
  <c r="I28" i="11"/>
  <c r="J28" i="11" s="1"/>
  <c r="G28" i="11"/>
  <c r="H28" i="11" s="1"/>
  <c r="F28" i="11"/>
  <c r="E28" i="11"/>
  <c r="D28" i="11"/>
  <c r="F27" i="11"/>
  <c r="E27" i="11"/>
  <c r="I27" i="11" s="1"/>
  <c r="J27" i="11" s="1"/>
  <c r="D27" i="11"/>
  <c r="G27" i="11" s="1"/>
  <c r="H27" i="11" s="1"/>
  <c r="I26" i="11"/>
  <c r="J26" i="11" s="1"/>
  <c r="G26" i="11"/>
  <c r="H26" i="11" s="1"/>
  <c r="F26" i="11"/>
  <c r="E26" i="11"/>
  <c r="D26" i="11"/>
  <c r="J25" i="11"/>
  <c r="H25" i="11"/>
  <c r="F25" i="11"/>
  <c r="E25" i="11"/>
  <c r="I25" i="11" s="1"/>
  <c r="D25" i="11"/>
  <c r="G25" i="11" s="1"/>
  <c r="G24" i="11"/>
  <c r="H24" i="11" s="1"/>
  <c r="F24" i="11"/>
  <c r="E24" i="11"/>
  <c r="I24" i="11" s="1"/>
  <c r="J24" i="11" s="1"/>
  <c r="D24" i="11"/>
  <c r="I23" i="11"/>
  <c r="J23" i="11" s="1"/>
  <c r="F23" i="11"/>
  <c r="E23" i="11"/>
  <c r="D23" i="11"/>
  <c r="G23" i="11" s="1"/>
  <c r="H23" i="11" s="1"/>
  <c r="G22" i="11"/>
  <c r="H22" i="11" s="1"/>
  <c r="F22" i="11"/>
  <c r="E22" i="11"/>
  <c r="I22" i="11" s="1"/>
  <c r="J22" i="11" s="1"/>
  <c r="D22" i="11"/>
  <c r="F21" i="11"/>
  <c r="E21" i="11"/>
  <c r="D21" i="11"/>
  <c r="F20" i="11"/>
  <c r="E20" i="11"/>
  <c r="D20" i="11"/>
  <c r="F19" i="11"/>
  <c r="E19" i="11"/>
  <c r="D19" i="11"/>
  <c r="F18" i="11"/>
  <c r="E18" i="11"/>
  <c r="D18" i="11"/>
  <c r="F17" i="11"/>
  <c r="E17" i="11"/>
  <c r="D17" i="11"/>
  <c r="F16" i="11"/>
  <c r="E16" i="11"/>
  <c r="D16" i="11"/>
  <c r="F15" i="11"/>
  <c r="E15" i="11"/>
  <c r="D15" i="11"/>
  <c r="E161" i="10"/>
  <c r="C161" i="10"/>
  <c r="F160" i="10"/>
  <c r="F161" i="10" s="1"/>
  <c r="E160" i="10"/>
  <c r="D160" i="10"/>
  <c r="C160" i="10"/>
  <c r="B160" i="10"/>
  <c r="C159" i="10"/>
  <c r="D155" i="10"/>
  <c r="D154" i="10"/>
  <c r="C154" i="10"/>
  <c r="B154" i="10"/>
  <c r="B153" i="10"/>
  <c r="J149" i="10"/>
  <c r="I149" i="10"/>
  <c r="G149" i="10"/>
  <c r="H149" i="10" s="1"/>
  <c r="F149" i="10"/>
  <c r="E149" i="10"/>
  <c r="D149" i="10"/>
  <c r="I148" i="10"/>
  <c r="J148" i="10" s="1"/>
  <c r="H148" i="10"/>
  <c r="F148" i="10"/>
  <c r="E148" i="10"/>
  <c r="D148" i="10"/>
  <c r="G148" i="10" s="1"/>
  <c r="G147" i="10"/>
  <c r="H147" i="10" s="1"/>
  <c r="F147" i="10"/>
  <c r="E147" i="10"/>
  <c r="I147" i="10" s="1"/>
  <c r="J147" i="10" s="1"/>
  <c r="D147" i="10"/>
  <c r="J146" i="10"/>
  <c r="I146" i="10"/>
  <c r="F146" i="10"/>
  <c r="E146" i="10"/>
  <c r="D146" i="10"/>
  <c r="G146" i="10" s="1"/>
  <c r="H146" i="10" s="1"/>
  <c r="I145" i="10"/>
  <c r="J145" i="10" s="1"/>
  <c r="H145" i="10"/>
  <c r="G145" i="10"/>
  <c r="F145" i="10"/>
  <c r="E145" i="10"/>
  <c r="D145" i="10"/>
  <c r="J144" i="10"/>
  <c r="G144" i="10"/>
  <c r="H144" i="10" s="1"/>
  <c r="F144" i="10"/>
  <c r="E144" i="10"/>
  <c r="I144" i="10" s="1"/>
  <c r="D144" i="10"/>
  <c r="G143" i="10"/>
  <c r="H143" i="10" s="1"/>
  <c r="F143" i="10"/>
  <c r="E143" i="10"/>
  <c r="I143" i="10" s="1"/>
  <c r="J143" i="10" s="1"/>
  <c r="D143" i="10"/>
  <c r="J142" i="10"/>
  <c r="F142" i="10"/>
  <c r="E142" i="10"/>
  <c r="I142" i="10" s="1"/>
  <c r="D142" i="10"/>
  <c r="G142" i="10" s="1"/>
  <c r="H142" i="10" s="1"/>
  <c r="J141" i="10"/>
  <c r="I141" i="10"/>
  <c r="G141" i="10"/>
  <c r="H141" i="10" s="1"/>
  <c r="F141" i="10"/>
  <c r="E141" i="10"/>
  <c r="D141" i="10"/>
  <c r="I140" i="10"/>
  <c r="J140" i="10" s="1"/>
  <c r="H140" i="10"/>
  <c r="F140" i="10"/>
  <c r="E140" i="10"/>
  <c r="D140" i="10"/>
  <c r="G140" i="10" s="1"/>
  <c r="G139" i="10"/>
  <c r="H139" i="10" s="1"/>
  <c r="F139" i="10"/>
  <c r="E139" i="10"/>
  <c r="I139" i="10" s="1"/>
  <c r="J139" i="10" s="1"/>
  <c r="D139" i="10"/>
  <c r="J138" i="10"/>
  <c r="I138" i="10"/>
  <c r="F138" i="10"/>
  <c r="E138" i="10"/>
  <c r="D138" i="10"/>
  <c r="G138" i="10" s="1"/>
  <c r="H138" i="10" s="1"/>
  <c r="I137" i="10"/>
  <c r="J137" i="10" s="1"/>
  <c r="H137" i="10"/>
  <c r="G137" i="10"/>
  <c r="F137" i="10"/>
  <c r="E137" i="10"/>
  <c r="D137" i="10"/>
  <c r="J136" i="10"/>
  <c r="G136" i="10"/>
  <c r="H136" i="10" s="1"/>
  <c r="F136" i="10"/>
  <c r="E136" i="10"/>
  <c r="I136" i="10" s="1"/>
  <c r="D136" i="10"/>
  <c r="G135" i="10"/>
  <c r="H135" i="10" s="1"/>
  <c r="F135" i="10"/>
  <c r="E135" i="10"/>
  <c r="E159" i="10" s="1"/>
  <c r="D135" i="10"/>
  <c r="D153" i="10" s="1"/>
  <c r="F119" i="10"/>
  <c r="E119" i="10"/>
  <c r="I119" i="10" s="1"/>
  <c r="J119" i="10" s="1"/>
  <c r="D119" i="10"/>
  <c r="G119" i="10" s="1"/>
  <c r="H119" i="10" s="1"/>
  <c r="J118" i="10"/>
  <c r="I118" i="10"/>
  <c r="F118" i="10"/>
  <c r="E118" i="10"/>
  <c r="D118" i="10"/>
  <c r="G118" i="10" s="1"/>
  <c r="H118" i="10" s="1"/>
  <c r="J117" i="10"/>
  <c r="I117" i="10"/>
  <c r="H117" i="10"/>
  <c r="F117" i="10"/>
  <c r="E117" i="10"/>
  <c r="D117" i="10"/>
  <c r="G117" i="10" s="1"/>
  <c r="I116" i="10"/>
  <c r="J116" i="10" s="1"/>
  <c r="H116" i="10"/>
  <c r="G116" i="10"/>
  <c r="F116" i="10"/>
  <c r="E116" i="10"/>
  <c r="D116" i="10"/>
  <c r="I115" i="10"/>
  <c r="J115" i="10" s="1"/>
  <c r="H115" i="10"/>
  <c r="G115" i="10"/>
  <c r="F115" i="10"/>
  <c r="E115" i="10"/>
  <c r="D115" i="10"/>
  <c r="G114" i="10"/>
  <c r="H114" i="10" s="1"/>
  <c r="F114" i="10"/>
  <c r="E114" i="10"/>
  <c r="I114" i="10" s="1"/>
  <c r="J114" i="10" s="1"/>
  <c r="D114" i="10"/>
  <c r="J113" i="10"/>
  <c r="F113" i="10"/>
  <c r="E113" i="10"/>
  <c r="I113" i="10" s="1"/>
  <c r="D113" i="10"/>
  <c r="I112" i="10"/>
  <c r="J112" i="10" s="1"/>
  <c r="G112" i="10"/>
  <c r="H112" i="10" s="1"/>
  <c r="F112" i="10"/>
  <c r="E112" i="10"/>
  <c r="D112" i="10"/>
  <c r="F111" i="10"/>
  <c r="E111" i="10"/>
  <c r="D111" i="10"/>
  <c r="F110" i="10"/>
  <c r="E110" i="10"/>
  <c r="D110" i="10"/>
  <c r="F109" i="10"/>
  <c r="E109" i="10"/>
  <c r="D109" i="10"/>
  <c r="I108" i="10"/>
  <c r="J108" i="10" s="1"/>
  <c r="F108" i="10"/>
  <c r="E108" i="10"/>
  <c r="D108" i="10"/>
  <c r="F107" i="10"/>
  <c r="E107" i="10"/>
  <c r="D107" i="10"/>
  <c r="F106" i="10"/>
  <c r="E106" i="10"/>
  <c r="D106" i="10"/>
  <c r="F105" i="10"/>
  <c r="E105" i="10"/>
  <c r="D105" i="10"/>
  <c r="G89" i="10"/>
  <c r="H89" i="10" s="1"/>
  <c r="F89" i="10"/>
  <c r="E89" i="10"/>
  <c r="I89" i="10" s="1"/>
  <c r="J89" i="10" s="1"/>
  <c r="D89" i="10"/>
  <c r="G88" i="10"/>
  <c r="H88" i="10" s="1"/>
  <c r="F88" i="10"/>
  <c r="E88" i="10"/>
  <c r="I88" i="10" s="1"/>
  <c r="J88" i="10" s="1"/>
  <c r="D88" i="10"/>
  <c r="F87" i="10"/>
  <c r="E87" i="10"/>
  <c r="I87" i="10" s="1"/>
  <c r="J87" i="10" s="1"/>
  <c r="D87" i="10"/>
  <c r="G87" i="10" s="1"/>
  <c r="H87" i="10" s="1"/>
  <c r="F86" i="10"/>
  <c r="E86" i="10"/>
  <c r="I86" i="10" s="1"/>
  <c r="J86" i="10" s="1"/>
  <c r="D86" i="10"/>
  <c r="G86" i="10" s="1"/>
  <c r="H86" i="10" s="1"/>
  <c r="I85" i="10"/>
  <c r="J85" i="10" s="1"/>
  <c r="F85" i="10"/>
  <c r="E85" i="10"/>
  <c r="D85" i="10"/>
  <c r="G85" i="10" s="1"/>
  <c r="H85" i="10" s="1"/>
  <c r="J84" i="10"/>
  <c r="I84" i="10"/>
  <c r="H84" i="10"/>
  <c r="G84" i="10"/>
  <c r="F84" i="10"/>
  <c r="E84" i="10"/>
  <c r="D84" i="10"/>
  <c r="I83" i="10"/>
  <c r="J83" i="10" s="1"/>
  <c r="G83" i="10"/>
  <c r="H83" i="10" s="1"/>
  <c r="F83" i="10"/>
  <c r="E83" i="10"/>
  <c r="D83" i="10"/>
  <c r="I82" i="10"/>
  <c r="J82" i="10" s="1"/>
  <c r="H82" i="10"/>
  <c r="G82" i="10"/>
  <c r="F82" i="10"/>
  <c r="E82" i="10"/>
  <c r="D82" i="10"/>
  <c r="G81" i="10"/>
  <c r="H81" i="10" s="1"/>
  <c r="F81" i="10"/>
  <c r="E81" i="10"/>
  <c r="I81" i="10" s="1"/>
  <c r="J81" i="10" s="1"/>
  <c r="D81" i="10"/>
  <c r="G80" i="10"/>
  <c r="H80" i="10" s="1"/>
  <c r="F80" i="10"/>
  <c r="E80" i="10"/>
  <c r="D80" i="10"/>
  <c r="F79" i="10"/>
  <c r="E79" i="10"/>
  <c r="D79" i="10"/>
  <c r="F78" i="10"/>
  <c r="E78" i="10"/>
  <c r="D78" i="10"/>
  <c r="G78" i="10" s="1"/>
  <c r="H78" i="10" s="1"/>
  <c r="F77" i="10"/>
  <c r="E77" i="10"/>
  <c r="D77" i="10"/>
  <c r="F76" i="10"/>
  <c r="E76" i="10"/>
  <c r="D76" i="10"/>
  <c r="H75" i="10"/>
  <c r="G75" i="10"/>
  <c r="F75" i="10"/>
  <c r="E75" i="10"/>
  <c r="D75" i="10"/>
  <c r="B70" i="10"/>
  <c r="B71" i="10" s="1"/>
  <c r="I59" i="10"/>
  <c r="J59" i="10" s="1"/>
  <c r="H59" i="10"/>
  <c r="G59" i="10"/>
  <c r="F59" i="10"/>
  <c r="E59" i="10"/>
  <c r="D59" i="10"/>
  <c r="G58" i="10"/>
  <c r="H58" i="10" s="1"/>
  <c r="F58" i="10"/>
  <c r="E58" i="10"/>
  <c r="I58" i="10" s="1"/>
  <c r="J58" i="10" s="1"/>
  <c r="D58" i="10"/>
  <c r="G57" i="10"/>
  <c r="H57" i="10" s="1"/>
  <c r="F57" i="10"/>
  <c r="E57" i="10"/>
  <c r="I57" i="10" s="1"/>
  <c r="J57" i="10" s="1"/>
  <c r="D57" i="10"/>
  <c r="F56" i="10"/>
  <c r="E56" i="10"/>
  <c r="I56" i="10" s="1"/>
  <c r="J56" i="10" s="1"/>
  <c r="D56" i="10"/>
  <c r="G56" i="10" s="1"/>
  <c r="H56" i="10" s="1"/>
  <c r="F55" i="10"/>
  <c r="E55" i="10"/>
  <c r="I55" i="10" s="1"/>
  <c r="J55" i="10" s="1"/>
  <c r="D55" i="10"/>
  <c r="G55" i="10" s="1"/>
  <c r="H55" i="10" s="1"/>
  <c r="I54" i="10"/>
  <c r="J54" i="10" s="1"/>
  <c r="F54" i="10"/>
  <c r="E54" i="10"/>
  <c r="D54" i="10"/>
  <c r="G54" i="10" s="1"/>
  <c r="H54" i="10" s="1"/>
  <c r="J53" i="10"/>
  <c r="I53" i="10"/>
  <c r="H53" i="10"/>
  <c r="G53" i="10"/>
  <c r="F53" i="10"/>
  <c r="E53" i="10"/>
  <c r="D53" i="10"/>
  <c r="I52" i="10"/>
  <c r="J52" i="10" s="1"/>
  <c r="G52" i="10"/>
  <c r="H52" i="10" s="1"/>
  <c r="F52" i="10"/>
  <c r="E52" i="10"/>
  <c r="D52" i="10"/>
  <c r="I51" i="10"/>
  <c r="J51" i="10" s="1"/>
  <c r="G51" i="10"/>
  <c r="H51" i="10" s="1"/>
  <c r="F51" i="10"/>
  <c r="E51" i="10"/>
  <c r="D51" i="10"/>
  <c r="F50" i="10"/>
  <c r="E50" i="10"/>
  <c r="D50" i="10"/>
  <c r="F49" i="10"/>
  <c r="E49" i="10"/>
  <c r="D49" i="10"/>
  <c r="F48" i="10"/>
  <c r="E48" i="10"/>
  <c r="I45" i="10" s="1"/>
  <c r="J45" i="10" s="1"/>
  <c r="D48" i="10"/>
  <c r="F47" i="10"/>
  <c r="E47" i="10"/>
  <c r="D47" i="10"/>
  <c r="I46" i="10"/>
  <c r="J46" i="10" s="1"/>
  <c r="F46" i="10"/>
  <c r="E46" i="10"/>
  <c r="D46" i="10"/>
  <c r="F45" i="10"/>
  <c r="E45" i="10"/>
  <c r="B69" i="10" s="1"/>
  <c r="D45" i="10"/>
  <c r="F39" i="10"/>
  <c r="F40" i="10" s="1"/>
  <c r="F41" i="10" s="1"/>
  <c r="I29" i="10"/>
  <c r="J29" i="10" s="1"/>
  <c r="H29" i="10"/>
  <c r="G29" i="10"/>
  <c r="F29" i="10"/>
  <c r="E29" i="10"/>
  <c r="D29" i="10"/>
  <c r="I28" i="10"/>
  <c r="J28" i="10" s="1"/>
  <c r="G28" i="10"/>
  <c r="H28" i="10" s="1"/>
  <c r="F28" i="10"/>
  <c r="E28" i="10"/>
  <c r="D28" i="10"/>
  <c r="F27" i="10"/>
  <c r="E27" i="10"/>
  <c r="I27" i="10" s="1"/>
  <c r="J27" i="10" s="1"/>
  <c r="D27" i="10"/>
  <c r="G27" i="10" s="1"/>
  <c r="H27" i="10" s="1"/>
  <c r="G26" i="10"/>
  <c r="H26" i="10" s="1"/>
  <c r="F26" i="10"/>
  <c r="E26" i="10"/>
  <c r="I26" i="10" s="1"/>
  <c r="J26" i="10" s="1"/>
  <c r="D26" i="10"/>
  <c r="J25" i="10"/>
  <c r="F25" i="10"/>
  <c r="E25" i="10"/>
  <c r="I25" i="10" s="1"/>
  <c r="D25" i="10"/>
  <c r="G25" i="10" s="1"/>
  <c r="H25" i="10" s="1"/>
  <c r="J24" i="10"/>
  <c r="I24" i="10"/>
  <c r="F24" i="10"/>
  <c r="E24" i="10"/>
  <c r="D24" i="10"/>
  <c r="G24" i="10" s="1"/>
  <c r="H24" i="10" s="1"/>
  <c r="J23" i="10"/>
  <c r="I23" i="10"/>
  <c r="H23" i="10"/>
  <c r="F23" i="10"/>
  <c r="E23" i="10"/>
  <c r="D23" i="10"/>
  <c r="G23" i="10" s="1"/>
  <c r="J22" i="10"/>
  <c r="I22" i="10"/>
  <c r="H22" i="10"/>
  <c r="G22" i="10"/>
  <c r="F22" i="10"/>
  <c r="E22" i="10"/>
  <c r="D22" i="10"/>
  <c r="F21" i="10"/>
  <c r="E21" i="10"/>
  <c r="D21" i="10"/>
  <c r="F20" i="10"/>
  <c r="E20" i="10"/>
  <c r="D20" i="10"/>
  <c r="F19" i="10"/>
  <c r="E19" i="10"/>
  <c r="D19" i="10"/>
  <c r="F18" i="10"/>
  <c r="E18" i="10"/>
  <c r="D18" i="10"/>
  <c r="F17" i="10"/>
  <c r="E17" i="10"/>
  <c r="D17" i="10"/>
  <c r="F16" i="10"/>
  <c r="E16" i="10"/>
  <c r="D16" i="10"/>
  <c r="F15" i="10"/>
  <c r="E15" i="10"/>
  <c r="D15" i="10"/>
  <c r="F160" i="9"/>
  <c r="E160" i="9"/>
  <c r="D160" i="9"/>
  <c r="C160" i="9"/>
  <c r="B160" i="9"/>
  <c r="D154" i="9"/>
  <c r="C154" i="9"/>
  <c r="B154" i="9"/>
  <c r="B153" i="9"/>
  <c r="J149" i="9"/>
  <c r="I149" i="9"/>
  <c r="F149" i="9"/>
  <c r="E149" i="9"/>
  <c r="D149" i="9"/>
  <c r="G149" i="9" s="1"/>
  <c r="H149" i="9" s="1"/>
  <c r="J148" i="9"/>
  <c r="I148" i="9"/>
  <c r="H148" i="9"/>
  <c r="F148" i="9"/>
  <c r="E148" i="9"/>
  <c r="D148" i="9"/>
  <c r="G148" i="9" s="1"/>
  <c r="J147" i="9"/>
  <c r="I147" i="9"/>
  <c r="H147" i="9"/>
  <c r="G147" i="9"/>
  <c r="F147" i="9"/>
  <c r="E147" i="9"/>
  <c r="D147" i="9"/>
  <c r="I146" i="9"/>
  <c r="J146" i="9" s="1"/>
  <c r="G146" i="9"/>
  <c r="H146" i="9" s="1"/>
  <c r="F146" i="9"/>
  <c r="E146" i="9"/>
  <c r="D146" i="9"/>
  <c r="I145" i="9"/>
  <c r="J145" i="9" s="1"/>
  <c r="G145" i="9"/>
  <c r="H145" i="9" s="1"/>
  <c r="F145" i="9"/>
  <c r="E145" i="9"/>
  <c r="D145" i="9"/>
  <c r="G144" i="9"/>
  <c r="H144" i="9" s="1"/>
  <c r="F144" i="9"/>
  <c r="E144" i="9"/>
  <c r="I144" i="9" s="1"/>
  <c r="J144" i="9" s="1"/>
  <c r="D144" i="9"/>
  <c r="F143" i="9"/>
  <c r="E143" i="9"/>
  <c r="I143" i="9" s="1"/>
  <c r="J143" i="9" s="1"/>
  <c r="D143" i="9"/>
  <c r="G143" i="9" s="1"/>
  <c r="H143" i="9" s="1"/>
  <c r="J142" i="9"/>
  <c r="F142" i="9"/>
  <c r="E142" i="9"/>
  <c r="I142" i="9" s="1"/>
  <c r="D142" i="9"/>
  <c r="G142" i="9" s="1"/>
  <c r="H142" i="9" s="1"/>
  <c r="F141" i="9"/>
  <c r="E141" i="9"/>
  <c r="D141" i="9"/>
  <c r="G141" i="9" s="1"/>
  <c r="H141" i="9" s="1"/>
  <c r="J140" i="9"/>
  <c r="I140" i="9"/>
  <c r="H140" i="9"/>
  <c r="F140" i="9"/>
  <c r="E140" i="9"/>
  <c r="D140" i="9"/>
  <c r="G140" i="9" s="1"/>
  <c r="J139" i="9"/>
  <c r="I139" i="9"/>
  <c r="H139" i="9"/>
  <c r="G139" i="9"/>
  <c r="F139" i="9"/>
  <c r="E139" i="9"/>
  <c r="D139" i="9"/>
  <c r="I138" i="9"/>
  <c r="J138" i="9" s="1"/>
  <c r="H138" i="9"/>
  <c r="G138" i="9"/>
  <c r="F138" i="9"/>
  <c r="E138" i="9"/>
  <c r="D138" i="9"/>
  <c r="G137" i="9"/>
  <c r="H137" i="9" s="1"/>
  <c r="F137" i="9"/>
  <c r="E137" i="9"/>
  <c r="D137" i="9"/>
  <c r="F136" i="9"/>
  <c r="E136" i="9"/>
  <c r="I136" i="9" s="1"/>
  <c r="J136" i="9" s="1"/>
  <c r="D136" i="9"/>
  <c r="G135" i="9"/>
  <c r="H135" i="9" s="1"/>
  <c r="F135" i="9"/>
  <c r="E135" i="9"/>
  <c r="D135" i="9"/>
  <c r="F119" i="9"/>
  <c r="E119" i="9"/>
  <c r="I119" i="9" s="1"/>
  <c r="J119" i="9" s="1"/>
  <c r="D119" i="9"/>
  <c r="G119" i="9" s="1"/>
  <c r="H119" i="9" s="1"/>
  <c r="I118" i="9"/>
  <c r="J118" i="9" s="1"/>
  <c r="F118" i="9"/>
  <c r="E118" i="9"/>
  <c r="D118" i="9"/>
  <c r="G118" i="9" s="1"/>
  <c r="H118" i="9" s="1"/>
  <c r="F117" i="9"/>
  <c r="E117" i="9"/>
  <c r="I117" i="9" s="1"/>
  <c r="J117" i="9" s="1"/>
  <c r="D117" i="9"/>
  <c r="G117" i="9" s="1"/>
  <c r="H117" i="9" s="1"/>
  <c r="I116" i="9"/>
  <c r="J116" i="9" s="1"/>
  <c r="F116" i="9"/>
  <c r="E116" i="9"/>
  <c r="D116" i="9"/>
  <c r="G116" i="9" s="1"/>
  <c r="H116" i="9" s="1"/>
  <c r="J115" i="9"/>
  <c r="I115" i="9"/>
  <c r="H115" i="9"/>
  <c r="G115" i="9"/>
  <c r="F115" i="9"/>
  <c r="E115" i="9"/>
  <c r="D115" i="9"/>
  <c r="J114" i="9"/>
  <c r="I114" i="9"/>
  <c r="G114" i="9"/>
  <c r="H114" i="9" s="1"/>
  <c r="F114" i="9"/>
  <c r="E114" i="9"/>
  <c r="D114" i="9"/>
  <c r="I113" i="9"/>
  <c r="J113" i="9" s="1"/>
  <c r="H113" i="9"/>
  <c r="G113" i="9"/>
  <c r="F113" i="9"/>
  <c r="E113" i="9"/>
  <c r="D113" i="9"/>
  <c r="F112" i="9"/>
  <c r="E112" i="9"/>
  <c r="I112" i="9" s="1"/>
  <c r="J112" i="9" s="1"/>
  <c r="D112" i="9"/>
  <c r="G112" i="9" s="1"/>
  <c r="H112" i="9" s="1"/>
  <c r="F111" i="9"/>
  <c r="E111" i="9"/>
  <c r="D111" i="9"/>
  <c r="F110" i="9"/>
  <c r="E110" i="9"/>
  <c r="D110" i="9"/>
  <c r="F109" i="9"/>
  <c r="E109" i="9"/>
  <c r="I109" i="9" s="1"/>
  <c r="J109" i="9" s="1"/>
  <c r="D109" i="9"/>
  <c r="F108" i="9"/>
  <c r="E108" i="9"/>
  <c r="D108" i="9"/>
  <c r="G108" i="9" s="1"/>
  <c r="H108" i="9" s="1"/>
  <c r="F107" i="9"/>
  <c r="E107" i="9"/>
  <c r="D107" i="9"/>
  <c r="F106" i="9"/>
  <c r="E106" i="9"/>
  <c r="D129" i="9" s="1"/>
  <c r="D130" i="9" s="1"/>
  <c r="D106" i="9"/>
  <c r="F105" i="9"/>
  <c r="E105" i="9"/>
  <c r="D105" i="9"/>
  <c r="I89" i="9"/>
  <c r="J89" i="9" s="1"/>
  <c r="H89" i="9"/>
  <c r="G89" i="9"/>
  <c r="F89" i="9"/>
  <c r="E89" i="9"/>
  <c r="D89" i="9"/>
  <c r="J88" i="9"/>
  <c r="H88" i="9"/>
  <c r="G88" i="9"/>
  <c r="F88" i="9"/>
  <c r="E88" i="9"/>
  <c r="I88" i="9" s="1"/>
  <c r="D88" i="9"/>
  <c r="G87" i="9"/>
  <c r="H87" i="9" s="1"/>
  <c r="F87" i="9"/>
  <c r="E87" i="9"/>
  <c r="I87" i="9" s="1"/>
  <c r="J87" i="9" s="1"/>
  <c r="D87" i="9"/>
  <c r="H86" i="9"/>
  <c r="F86" i="9"/>
  <c r="E86" i="9"/>
  <c r="I86" i="9" s="1"/>
  <c r="J86" i="9" s="1"/>
  <c r="D86" i="9"/>
  <c r="G86" i="9" s="1"/>
  <c r="G85" i="9"/>
  <c r="H85" i="9" s="1"/>
  <c r="F85" i="9"/>
  <c r="E85" i="9"/>
  <c r="I85" i="9" s="1"/>
  <c r="J85" i="9" s="1"/>
  <c r="D85" i="9"/>
  <c r="J84" i="9"/>
  <c r="I84" i="9"/>
  <c r="F84" i="9"/>
  <c r="E84" i="9"/>
  <c r="D84" i="9"/>
  <c r="G84" i="9" s="1"/>
  <c r="H84" i="9" s="1"/>
  <c r="I83" i="9"/>
  <c r="J83" i="9" s="1"/>
  <c r="G83" i="9"/>
  <c r="H83" i="9" s="1"/>
  <c r="F83" i="9"/>
  <c r="E83" i="9"/>
  <c r="D83" i="9"/>
  <c r="F82" i="9"/>
  <c r="E82" i="9"/>
  <c r="D82" i="9"/>
  <c r="G82" i="9" s="1"/>
  <c r="H82" i="9" s="1"/>
  <c r="F81" i="9"/>
  <c r="E81" i="9"/>
  <c r="D81" i="9"/>
  <c r="F80" i="9"/>
  <c r="E80" i="9"/>
  <c r="D80" i="9"/>
  <c r="G79" i="9"/>
  <c r="H79" i="9" s="1"/>
  <c r="F79" i="9"/>
  <c r="E79" i="9"/>
  <c r="I79" i="9" s="1"/>
  <c r="J79" i="9" s="1"/>
  <c r="D79" i="9"/>
  <c r="F78" i="9"/>
  <c r="E78" i="9"/>
  <c r="D78" i="9"/>
  <c r="F77" i="9"/>
  <c r="E77" i="9"/>
  <c r="D77" i="9"/>
  <c r="F76" i="9"/>
  <c r="E76" i="9"/>
  <c r="D76" i="9"/>
  <c r="F75" i="9"/>
  <c r="E75" i="9"/>
  <c r="E99" i="9" s="1"/>
  <c r="E100" i="9" s="1"/>
  <c r="E101" i="9" s="1"/>
  <c r="D75" i="9"/>
  <c r="C63" i="9"/>
  <c r="C64" i="9" s="1"/>
  <c r="I59" i="9"/>
  <c r="J59" i="9" s="1"/>
  <c r="F59" i="9"/>
  <c r="E59" i="9"/>
  <c r="D59" i="9"/>
  <c r="G59" i="9" s="1"/>
  <c r="H59" i="9" s="1"/>
  <c r="I58" i="9"/>
  <c r="J58" i="9" s="1"/>
  <c r="H58" i="9"/>
  <c r="G58" i="9"/>
  <c r="F58" i="9"/>
  <c r="E58" i="9"/>
  <c r="D58" i="9"/>
  <c r="H57" i="9"/>
  <c r="G57" i="9"/>
  <c r="F57" i="9"/>
  <c r="E57" i="9"/>
  <c r="I57" i="9" s="1"/>
  <c r="J57" i="9" s="1"/>
  <c r="D57" i="9"/>
  <c r="G56" i="9"/>
  <c r="H56" i="9" s="1"/>
  <c r="F56" i="9"/>
  <c r="E56" i="9"/>
  <c r="I56" i="9" s="1"/>
  <c r="J56" i="9" s="1"/>
  <c r="D56" i="9"/>
  <c r="F55" i="9"/>
  <c r="E55" i="9"/>
  <c r="D55" i="9"/>
  <c r="G54" i="9"/>
  <c r="H54" i="9" s="1"/>
  <c r="F54" i="9"/>
  <c r="E54" i="9"/>
  <c r="D54" i="9"/>
  <c r="F53" i="9"/>
  <c r="E53" i="9"/>
  <c r="D53" i="9"/>
  <c r="F52" i="9"/>
  <c r="E52" i="9"/>
  <c r="D52" i="9"/>
  <c r="F51" i="9"/>
  <c r="E51" i="9"/>
  <c r="D51" i="9"/>
  <c r="F50" i="9"/>
  <c r="E50" i="9"/>
  <c r="D50" i="9"/>
  <c r="F49" i="9"/>
  <c r="E49" i="9"/>
  <c r="D49" i="9"/>
  <c r="G48" i="9"/>
  <c r="H48" i="9" s="1"/>
  <c r="F48" i="9"/>
  <c r="E48" i="9"/>
  <c r="D48" i="9"/>
  <c r="F47" i="9"/>
  <c r="E47" i="9"/>
  <c r="D47" i="9"/>
  <c r="G46" i="9"/>
  <c r="H46" i="9" s="1"/>
  <c r="F46" i="9"/>
  <c r="E46" i="9"/>
  <c r="D46" i="9"/>
  <c r="G49" i="9" s="1"/>
  <c r="H49" i="9" s="1"/>
  <c r="F45" i="9"/>
  <c r="E45" i="9"/>
  <c r="E69" i="9" s="1"/>
  <c r="E70" i="9" s="1"/>
  <c r="E71" i="9" s="1"/>
  <c r="D45" i="9"/>
  <c r="G50" i="9" s="1"/>
  <c r="H50" i="9" s="1"/>
  <c r="C40" i="9"/>
  <c r="C39" i="9"/>
  <c r="G29" i="9"/>
  <c r="H29" i="9" s="1"/>
  <c r="F29" i="9"/>
  <c r="E29" i="9"/>
  <c r="I19" i="9" s="1"/>
  <c r="J19" i="9" s="1"/>
  <c r="D29" i="9"/>
  <c r="J28" i="9"/>
  <c r="I28" i="9"/>
  <c r="H28" i="9"/>
  <c r="F28" i="9"/>
  <c r="E28" i="9"/>
  <c r="D28" i="9"/>
  <c r="G28" i="9" s="1"/>
  <c r="I27" i="9"/>
  <c r="J27" i="9" s="1"/>
  <c r="G27" i="9"/>
  <c r="H27" i="9" s="1"/>
  <c r="F27" i="9"/>
  <c r="E27" i="9"/>
  <c r="D27" i="9"/>
  <c r="J26" i="9"/>
  <c r="G26" i="9"/>
  <c r="H26" i="9" s="1"/>
  <c r="F26" i="9"/>
  <c r="E26" i="9"/>
  <c r="I26" i="9" s="1"/>
  <c r="D26" i="9"/>
  <c r="I25" i="9"/>
  <c r="J25" i="9" s="1"/>
  <c r="G25" i="9"/>
  <c r="H25" i="9" s="1"/>
  <c r="F25" i="9"/>
  <c r="E25" i="9"/>
  <c r="D25" i="9"/>
  <c r="F24" i="9"/>
  <c r="E24" i="9"/>
  <c r="I24" i="9" s="1"/>
  <c r="J24" i="9" s="1"/>
  <c r="D24" i="9"/>
  <c r="G24" i="9" s="1"/>
  <c r="H24" i="9" s="1"/>
  <c r="F23" i="9"/>
  <c r="E23" i="9"/>
  <c r="I23" i="9" s="1"/>
  <c r="J23" i="9" s="1"/>
  <c r="D23" i="9"/>
  <c r="G23" i="9" s="1"/>
  <c r="H23" i="9" s="1"/>
  <c r="J22" i="9"/>
  <c r="I22" i="9"/>
  <c r="F22" i="9"/>
  <c r="E22" i="9"/>
  <c r="D22" i="9"/>
  <c r="G22" i="9" s="1"/>
  <c r="H22" i="9" s="1"/>
  <c r="G21" i="9"/>
  <c r="H21" i="9" s="1"/>
  <c r="F21" i="9"/>
  <c r="E21" i="9"/>
  <c r="I21" i="9" s="1"/>
  <c r="J21" i="9" s="1"/>
  <c r="D21" i="9"/>
  <c r="J20" i="9"/>
  <c r="F20" i="9"/>
  <c r="E20" i="9"/>
  <c r="D20" i="9"/>
  <c r="F19" i="9"/>
  <c r="E19" i="9"/>
  <c r="D19" i="9"/>
  <c r="F18" i="9"/>
  <c r="E18" i="9"/>
  <c r="I18" i="9" s="1"/>
  <c r="J18" i="9" s="1"/>
  <c r="D18" i="9"/>
  <c r="I17" i="9"/>
  <c r="J17" i="9" s="1"/>
  <c r="F17" i="9"/>
  <c r="E17" i="9"/>
  <c r="D17" i="9"/>
  <c r="F16" i="9"/>
  <c r="E16" i="9"/>
  <c r="D16" i="9"/>
  <c r="F15" i="9"/>
  <c r="E15" i="9"/>
  <c r="I20" i="9" s="1"/>
  <c r="D15" i="9"/>
  <c r="F160" i="8"/>
  <c r="E160" i="8"/>
  <c r="D160" i="8"/>
  <c r="C160" i="8"/>
  <c r="B160" i="8"/>
  <c r="D154" i="8"/>
  <c r="C154" i="8"/>
  <c r="B154" i="8"/>
  <c r="H149" i="8"/>
  <c r="F149" i="8"/>
  <c r="E149" i="8"/>
  <c r="I149" i="8" s="1"/>
  <c r="J149" i="8" s="1"/>
  <c r="D149" i="8"/>
  <c r="G149" i="8" s="1"/>
  <c r="G148" i="8"/>
  <c r="H148" i="8" s="1"/>
  <c r="F148" i="8"/>
  <c r="E148" i="8"/>
  <c r="I148" i="8" s="1"/>
  <c r="J148" i="8" s="1"/>
  <c r="D148" i="8"/>
  <c r="J147" i="8"/>
  <c r="I147" i="8"/>
  <c r="F147" i="8"/>
  <c r="E147" i="8"/>
  <c r="D147" i="8"/>
  <c r="G147" i="8" s="1"/>
  <c r="H147" i="8" s="1"/>
  <c r="I146" i="8"/>
  <c r="J146" i="8" s="1"/>
  <c r="G146" i="8"/>
  <c r="H146" i="8" s="1"/>
  <c r="F146" i="8"/>
  <c r="E146" i="8"/>
  <c r="D146" i="8"/>
  <c r="I145" i="8"/>
  <c r="J145" i="8" s="1"/>
  <c r="F145" i="8"/>
  <c r="E145" i="8"/>
  <c r="D145" i="8"/>
  <c r="G145" i="8" s="1"/>
  <c r="H145" i="8" s="1"/>
  <c r="I144" i="8"/>
  <c r="J144" i="8" s="1"/>
  <c r="H144" i="8"/>
  <c r="G144" i="8"/>
  <c r="F144" i="8"/>
  <c r="E144" i="8"/>
  <c r="D144" i="8"/>
  <c r="H143" i="8"/>
  <c r="G143" i="8"/>
  <c r="F143" i="8"/>
  <c r="E143" i="8"/>
  <c r="I143" i="8" s="1"/>
  <c r="J143" i="8" s="1"/>
  <c r="D143" i="8"/>
  <c r="G142" i="8"/>
  <c r="H142" i="8" s="1"/>
  <c r="F142" i="8"/>
  <c r="E142" i="8"/>
  <c r="I142" i="8" s="1"/>
  <c r="J142" i="8" s="1"/>
  <c r="D142" i="8"/>
  <c r="H141" i="8"/>
  <c r="F141" i="8"/>
  <c r="E141" i="8"/>
  <c r="I141" i="8" s="1"/>
  <c r="J141" i="8" s="1"/>
  <c r="D141" i="8"/>
  <c r="G141" i="8" s="1"/>
  <c r="G140" i="8"/>
  <c r="H140" i="8" s="1"/>
  <c r="F140" i="8"/>
  <c r="E140" i="8"/>
  <c r="I140" i="8" s="1"/>
  <c r="J140" i="8" s="1"/>
  <c r="D140" i="8"/>
  <c r="J139" i="8"/>
  <c r="I139" i="8"/>
  <c r="F139" i="8"/>
  <c r="E139" i="8"/>
  <c r="D139" i="8"/>
  <c r="G139" i="8" s="1"/>
  <c r="H139" i="8" s="1"/>
  <c r="I138" i="8"/>
  <c r="J138" i="8" s="1"/>
  <c r="G138" i="8"/>
  <c r="H138" i="8" s="1"/>
  <c r="F138" i="8"/>
  <c r="E138" i="8"/>
  <c r="D138" i="8"/>
  <c r="I137" i="8"/>
  <c r="J137" i="8" s="1"/>
  <c r="F137" i="8"/>
  <c r="E137" i="8"/>
  <c r="D137" i="8"/>
  <c r="G137" i="8" s="1"/>
  <c r="H137" i="8" s="1"/>
  <c r="I136" i="8"/>
  <c r="J136" i="8" s="1"/>
  <c r="H136" i="8"/>
  <c r="G136" i="8"/>
  <c r="F136" i="8"/>
  <c r="E136" i="8"/>
  <c r="D136" i="8"/>
  <c r="H135" i="8"/>
  <c r="G135" i="8"/>
  <c r="F135" i="8"/>
  <c r="E135" i="8"/>
  <c r="D135" i="8"/>
  <c r="G119" i="8"/>
  <c r="H119" i="8" s="1"/>
  <c r="F119" i="8"/>
  <c r="E119" i="8"/>
  <c r="I119" i="8" s="1"/>
  <c r="J119" i="8" s="1"/>
  <c r="D119" i="8"/>
  <c r="J118" i="8"/>
  <c r="F118" i="8"/>
  <c r="E118" i="8"/>
  <c r="I118" i="8" s="1"/>
  <c r="D118" i="8"/>
  <c r="G118" i="8" s="1"/>
  <c r="H118" i="8" s="1"/>
  <c r="G117" i="8"/>
  <c r="H117" i="8" s="1"/>
  <c r="F117" i="8"/>
  <c r="E117" i="8"/>
  <c r="I117" i="8" s="1"/>
  <c r="J117" i="8" s="1"/>
  <c r="D117" i="8"/>
  <c r="J116" i="8"/>
  <c r="I116" i="8"/>
  <c r="H116" i="8"/>
  <c r="F116" i="8"/>
  <c r="E116" i="8"/>
  <c r="D116" i="8"/>
  <c r="G116" i="8" s="1"/>
  <c r="G115" i="8"/>
  <c r="H115" i="8" s="1"/>
  <c r="F115" i="8"/>
  <c r="E115" i="8"/>
  <c r="I115" i="8" s="1"/>
  <c r="J115" i="8" s="1"/>
  <c r="D115" i="8"/>
  <c r="J114" i="8"/>
  <c r="I114" i="8"/>
  <c r="H114" i="8"/>
  <c r="F114" i="8"/>
  <c r="E114" i="8"/>
  <c r="D114" i="8"/>
  <c r="G114" i="8" s="1"/>
  <c r="F113" i="8"/>
  <c r="E113" i="8"/>
  <c r="D113" i="8"/>
  <c r="G112" i="8"/>
  <c r="H112" i="8" s="1"/>
  <c r="F112" i="8"/>
  <c r="E112" i="8"/>
  <c r="D112" i="8"/>
  <c r="F111" i="8"/>
  <c r="E111" i="8"/>
  <c r="D111" i="8"/>
  <c r="F110" i="8"/>
  <c r="E110" i="8"/>
  <c r="D110" i="8"/>
  <c r="F109" i="8"/>
  <c r="E109" i="8"/>
  <c r="D109" i="8"/>
  <c r="G113" i="8" s="1"/>
  <c r="H113" i="8" s="1"/>
  <c r="F108" i="8"/>
  <c r="E108" i="8"/>
  <c r="D108" i="8"/>
  <c r="G107" i="8"/>
  <c r="H107" i="8" s="1"/>
  <c r="F107" i="8"/>
  <c r="E107" i="8"/>
  <c r="D107" i="8"/>
  <c r="F106" i="8"/>
  <c r="E106" i="8"/>
  <c r="D106" i="8"/>
  <c r="G105" i="8"/>
  <c r="H105" i="8" s="1"/>
  <c r="F105" i="8"/>
  <c r="E105" i="8"/>
  <c r="D105" i="8"/>
  <c r="J89" i="8"/>
  <c r="G89" i="8"/>
  <c r="H89" i="8" s="1"/>
  <c r="F89" i="8"/>
  <c r="E89" i="8"/>
  <c r="I89" i="8" s="1"/>
  <c r="D89" i="8"/>
  <c r="I88" i="8"/>
  <c r="J88" i="8" s="1"/>
  <c r="F88" i="8"/>
  <c r="E88" i="8"/>
  <c r="D88" i="8"/>
  <c r="G88" i="8" s="1"/>
  <c r="H88" i="8" s="1"/>
  <c r="H87" i="8"/>
  <c r="F87" i="8"/>
  <c r="E87" i="8"/>
  <c r="I87" i="8" s="1"/>
  <c r="J87" i="8" s="1"/>
  <c r="D87" i="8"/>
  <c r="G87" i="8" s="1"/>
  <c r="G86" i="8"/>
  <c r="H86" i="8" s="1"/>
  <c r="F86" i="8"/>
  <c r="E86" i="8"/>
  <c r="I86" i="8" s="1"/>
  <c r="J86" i="8" s="1"/>
  <c r="D86" i="8"/>
  <c r="J85" i="8"/>
  <c r="I85" i="8"/>
  <c r="H85" i="8"/>
  <c r="F85" i="8"/>
  <c r="E85" i="8"/>
  <c r="D85" i="8"/>
  <c r="G85" i="8" s="1"/>
  <c r="J84" i="8"/>
  <c r="I84" i="8"/>
  <c r="H84" i="8"/>
  <c r="G84" i="8"/>
  <c r="F84" i="8"/>
  <c r="E84" i="8"/>
  <c r="D84" i="8"/>
  <c r="G83" i="8"/>
  <c r="H83" i="8" s="1"/>
  <c r="F83" i="8"/>
  <c r="E83" i="8"/>
  <c r="D83" i="8"/>
  <c r="F82" i="8"/>
  <c r="E82" i="8"/>
  <c r="D82" i="8"/>
  <c r="G81" i="8"/>
  <c r="H81" i="8" s="1"/>
  <c r="F81" i="8"/>
  <c r="E81" i="8"/>
  <c r="D81" i="8"/>
  <c r="F80" i="8"/>
  <c r="E80" i="8"/>
  <c r="D80" i="8"/>
  <c r="G82" i="8" s="1"/>
  <c r="H82" i="8" s="1"/>
  <c r="F79" i="8"/>
  <c r="E79" i="8"/>
  <c r="D79" i="8"/>
  <c r="G78" i="8"/>
  <c r="H78" i="8" s="1"/>
  <c r="F78" i="8"/>
  <c r="E78" i="8"/>
  <c r="D78" i="8"/>
  <c r="F77" i="8"/>
  <c r="E77" i="8"/>
  <c r="D77" i="8"/>
  <c r="G77" i="8" s="1"/>
  <c r="H77" i="8" s="1"/>
  <c r="F76" i="8"/>
  <c r="E76" i="8"/>
  <c r="D76" i="8"/>
  <c r="I75" i="8"/>
  <c r="J75" i="8" s="1"/>
  <c r="G75" i="8"/>
  <c r="H75" i="8" s="1"/>
  <c r="F75" i="8"/>
  <c r="E75" i="8"/>
  <c r="D75" i="8"/>
  <c r="I59" i="8"/>
  <c r="J59" i="8" s="1"/>
  <c r="G59" i="8"/>
  <c r="H59" i="8" s="1"/>
  <c r="F59" i="8"/>
  <c r="E59" i="8"/>
  <c r="D59" i="8"/>
  <c r="J58" i="8"/>
  <c r="G58" i="8"/>
  <c r="H58" i="8" s="1"/>
  <c r="F58" i="8"/>
  <c r="E58" i="8"/>
  <c r="I58" i="8" s="1"/>
  <c r="D58" i="8"/>
  <c r="F57" i="8"/>
  <c r="E57" i="8"/>
  <c r="I57" i="8" s="1"/>
  <c r="J57" i="8" s="1"/>
  <c r="D57" i="8"/>
  <c r="G57" i="8" s="1"/>
  <c r="H57" i="8" s="1"/>
  <c r="H56" i="8"/>
  <c r="F56" i="8"/>
  <c r="E56" i="8"/>
  <c r="I56" i="8" s="1"/>
  <c r="J56" i="8" s="1"/>
  <c r="D56" i="8"/>
  <c r="G56" i="8" s="1"/>
  <c r="G55" i="8"/>
  <c r="H55" i="8" s="1"/>
  <c r="F55" i="8"/>
  <c r="E55" i="8"/>
  <c r="D55" i="8"/>
  <c r="J54" i="8"/>
  <c r="I54" i="8"/>
  <c r="H54" i="8"/>
  <c r="F54" i="8"/>
  <c r="E54" i="8"/>
  <c r="D54" i="8"/>
  <c r="G54" i="8" s="1"/>
  <c r="F53" i="8"/>
  <c r="E53" i="8"/>
  <c r="D53" i="8"/>
  <c r="F52" i="8"/>
  <c r="E52" i="8"/>
  <c r="D52" i="8"/>
  <c r="F51" i="8"/>
  <c r="E51" i="8"/>
  <c r="I46" i="8" s="1"/>
  <c r="J46" i="8" s="1"/>
  <c r="D51" i="8"/>
  <c r="F50" i="8"/>
  <c r="E50" i="8"/>
  <c r="D50" i="8"/>
  <c r="F49" i="8"/>
  <c r="E49" i="8"/>
  <c r="D49" i="8"/>
  <c r="G49" i="8" s="1"/>
  <c r="H49" i="8" s="1"/>
  <c r="F48" i="8"/>
  <c r="E48" i="8"/>
  <c r="D48" i="8"/>
  <c r="I47" i="8"/>
  <c r="J47" i="8" s="1"/>
  <c r="F47" i="8"/>
  <c r="E47" i="8"/>
  <c r="D47" i="8"/>
  <c r="F46" i="8"/>
  <c r="E46" i="8"/>
  <c r="D46" i="8"/>
  <c r="F45" i="8"/>
  <c r="E45" i="8"/>
  <c r="D45" i="8"/>
  <c r="J29" i="8"/>
  <c r="I29" i="8"/>
  <c r="G29" i="8"/>
  <c r="H29" i="8" s="1"/>
  <c r="F29" i="8"/>
  <c r="E29" i="8"/>
  <c r="D29" i="8"/>
  <c r="H28" i="8"/>
  <c r="F28" i="8"/>
  <c r="E28" i="8"/>
  <c r="I19" i="8" s="1"/>
  <c r="J19" i="8" s="1"/>
  <c r="D28" i="8"/>
  <c r="G28" i="8" s="1"/>
  <c r="H27" i="8"/>
  <c r="F27" i="8"/>
  <c r="E27" i="8"/>
  <c r="I27" i="8" s="1"/>
  <c r="J27" i="8" s="1"/>
  <c r="D27" i="8"/>
  <c r="G27" i="8" s="1"/>
  <c r="J26" i="8"/>
  <c r="I26" i="8"/>
  <c r="G26" i="8"/>
  <c r="H26" i="8" s="1"/>
  <c r="F26" i="8"/>
  <c r="E26" i="8"/>
  <c r="D26" i="8"/>
  <c r="G25" i="8"/>
  <c r="H25" i="8" s="1"/>
  <c r="F25" i="8"/>
  <c r="E25" i="8"/>
  <c r="I25" i="8" s="1"/>
  <c r="J25" i="8" s="1"/>
  <c r="D25" i="8"/>
  <c r="I24" i="8"/>
  <c r="J24" i="8" s="1"/>
  <c r="H24" i="8"/>
  <c r="F24" i="8"/>
  <c r="E24" i="8"/>
  <c r="D24" i="8"/>
  <c r="G24" i="8" s="1"/>
  <c r="I23" i="8"/>
  <c r="J23" i="8" s="1"/>
  <c r="G23" i="8"/>
  <c r="H23" i="8" s="1"/>
  <c r="F23" i="8"/>
  <c r="E23" i="8"/>
  <c r="D23" i="8"/>
  <c r="F22" i="8"/>
  <c r="E22" i="8"/>
  <c r="I22" i="8" s="1"/>
  <c r="J22" i="8" s="1"/>
  <c r="D22" i="8"/>
  <c r="G22" i="8" s="1"/>
  <c r="H22" i="8" s="1"/>
  <c r="I21" i="8"/>
  <c r="J21" i="8" s="1"/>
  <c r="G21" i="8"/>
  <c r="H21" i="8" s="1"/>
  <c r="F21" i="8"/>
  <c r="E21" i="8"/>
  <c r="D21" i="8"/>
  <c r="F20" i="8"/>
  <c r="E20" i="8"/>
  <c r="D20" i="8"/>
  <c r="F19" i="8"/>
  <c r="E19" i="8"/>
  <c r="D19" i="8"/>
  <c r="F18" i="8"/>
  <c r="E18" i="8"/>
  <c r="D18" i="8"/>
  <c r="F17" i="8"/>
  <c r="E17" i="8"/>
  <c r="D17" i="8"/>
  <c r="F16" i="8"/>
  <c r="E16" i="8"/>
  <c r="D16" i="8"/>
  <c r="F15" i="8"/>
  <c r="E15" i="8"/>
  <c r="D15" i="8"/>
  <c r="F149" i="7"/>
  <c r="E149" i="7"/>
  <c r="I149" i="7" s="1"/>
  <c r="J149" i="7" s="1"/>
  <c r="D149" i="7"/>
  <c r="G149" i="7" s="1"/>
  <c r="H149" i="7" s="1"/>
  <c r="I148" i="7"/>
  <c r="J148" i="7" s="1"/>
  <c r="F148" i="7"/>
  <c r="E148" i="7"/>
  <c r="D148" i="7"/>
  <c r="G148" i="7" s="1"/>
  <c r="H148" i="7" s="1"/>
  <c r="J147" i="7"/>
  <c r="F147" i="7"/>
  <c r="E147" i="7"/>
  <c r="I147" i="7" s="1"/>
  <c r="D147" i="7"/>
  <c r="G147" i="7" s="1"/>
  <c r="H147" i="7" s="1"/>
  <c r="G146" i="7"/>
  <c r="H146" i="7" s="1"/>
  <c r="F146" i="7"/>
  <c r="E146" i="7"/>
  <c r="I146" i="7" s="1"/>
  <c r="J146" i="7" s="1"/>
  <c r="D146" i="7"/>
  <c r="I145" i="7"/>
  <c r="J145" i="7" s="1"/>
  <c r="F145" i="7"/>
  <c r="E145" i="7"/>
  <c r="D145" i="7"/>
  <c r="G145" i="7" s="1"/>
  <c r="H145" i="7" s="1"/>
  <c r="I144" i="7"/>
  <c r="J144" i="7" s="1"/>
  <c r="F144" i="7"/>
  <c r="E144" i="7"/>
  <c r="D144" i="7"/>
  <c r="G144" i="7" s="1"/>
  <c r="H144" i="7" s="1"/>
  <c r="J143" i="7"/>
  <c r="I143" i="7"/>
  <c r="G143" i="7"/>
  <c r="H143" i="7" s="1"/>
  <c r="F143" i="7"/>
  <c r="E143" i="7"/>
  <c r="D143" i="7"/>
  <c r="J142" i="7"/>
  <c r="G142" i="7"/>
  <c r="H142" i="7" s="1"/>
  <c r="F142" i="7"/>
  <c r="E142" i="7"/>
  <c r="I142" i="7" s="1"/>
  <c r="D142" i="7"/>
  <c r="J141" i="7"/>
  <c r="F141" i="7"/>
  <c r="E141" i="7"/>
  <c r="I141" i="7" s="1"/>
  <c r="D141" i="7"/>
  <c r="G141" i="7" s="1"/>
  <c r="H141" i="7" s="1"/>
  <c r="G140" i="7"/>
  <c r="H140" i="7" s="1"/>
  <c r="F140" i="7"/>
  <c r="E140" i="7"/>
  <c r="I140" i="7" s="1"/>
  <c r="J140" i="7" s="1"/>
  <c r="D140" i="7"/>
  <c r="F139" i="7"/>
  <c r="E139" i="7"/>
  <c r="D139" i="7"/>
  <c r="F138" i="7"/>
  <c r="E138" i="7"/>
  <c r="D138" i="7"/>
  <c r="F137" i="7"/>
  <c r="E137" i="7"/>
  <c r="D137" i="7"/>
  <c r="G137" i="7" s="1"/>
  <c r="H137" i="7" s="1"/>
  <c r="F136" i="7"/>
  <c r="E136" i="7"/>
  <c r="D136" i="7"/>
  <c r="G135" i="7"/>
  <c r="H135" i="7" s="1"/>
  <c r="F135" i="7"/>
  <c r="E135" i="7"/>
  <c r="D135" i="7"/>
  <c r="J119" i="7"/>
  <c r="I119" i="7"/>
  <c r="H119" i="7"/>
  <c r="G119" i="7"/>
  <c r="F119" i="7"/>
  <c r="E119" i="7"/>
  <c r="D119" i="7"/>
  <c r="G118" i="7"/>
  <c r="H118" i="7" s="1"/>
  <c r="F118" i="7"/>
  <c r="E118" i="7"/>
  <c r="I118" i="7" s="1"/>
  <c r="J118" i="7" s="1"/>
  <c r="D118" i="7"/>
  <c r="G117" i="7"/>
  <c r="H117" i="7" s="1"/>
  <c r="F117" i="7"/>
  <c r="E117" i="7"/>
  <c r="I117" i="7" s="1"/>
  <c r="J117" i="7" s="1"/>
  <c r="D117" i="7"/>
  <c r="J116" i="7"/>
  <c r="F116" i="7"/>
  <c r="E116" i="7"/>
  <c r="I116" i="7" s="1"/>
  <c r="D116" i="7"/>
  <c r="G116" i="7" s="1"/>
  <c r="H116" i="7" s="1"/>
  <c r="I115" i="7"/>
  <c r="J115" i="7" s="1"/>
  <c r="F115" i="7"/>
  <c r="E115" i="7"/>
  <c r="D115" i="7"/>
  <c r="G115" i="7" s="1"/>
  <c r="H115" i="7" s="1"/>
  <c r="I114" i="7"/>
  <c r="J114" i="7" s="1"/>
  <c r="H114" i="7"/>
  <c r="F114" i="7"/>
  <c r="E114" i="7"/>
  <c r="D114" i="7"/>
  <c r="G114" i="7" s="1"/>
  <c r="G113" i="7"/>
  <c r="H113" i="7" s="1"/>
  <c r="F113" i="7"/>
  <c r="E113" i="7"/>
  <c r="I113" i="7" s="1"/>
  <c r="J113" i="7" s="1"/>
  <c r="D113" i="7"/>
  <c r="I112" i="7"/>
  <c r="J112" i="7" s="1"/>
  <c r="F112" i="7"/>
  <c r="E112" i="7"/>
  <c r="D112" i="7"/>
  <c r="G112" i="7" s="1"/>
  <c r="H112" i="7" s="1"/>
  <c r="F111" i="7"/>
  <c r="E111" i="7"/>
  <c r="D111" i="7"/>
  <c r="G110" i="7"/>
  <c r="H110" i="7" s="1"/>
  <c r="F110" i="7"/>
  <c r="E110" i="7"/>
  <c r="D110" i="7"/>
  <c r="F109" i="7"/>
  <c r="E109" i="7"/>
  <c r="D109" i="7"/>
  <c r="F108" i="7"/>
  <c r="E108" i="7"/>
  <c r="D108" i="7"/>
  <c r="F107" i="7"/>
  <c r="E107" i="7"/>
  <c r="D107" i="7"/>
  <c r="F106" i="7"/>
  <c r="E106" i="7"/>
  <c r="D106" i="7"/>
  <c r="G106" i="7" s="1"/>
  <c r="H106" i="7" s="1"/>
  <c r="F105" i="7"/>
  <c r="E105" i="7"/>
  <c r="D105" i="7"/>
  <c r="E99" i="7"/>
  <c r="E100" i="7" s="1"/>
  <c r="E101" i="7" s="1"/>
  <c r="I89" i="7"/>
  <c r="J89" i="7" s="1"/>
  <c r="G89" i="7"/>
  <c r="H89" i="7" s="1"/>
  <c r="F89" i="7"/>
  <c r="E89" i="7"/>
  <c r="D89" i="7"/>
  <c r="I88" i="7"/>
  <c r="J88" i="7" s="1"/>
  <c r="G88" i="7"/>
  <c r="H88" i="7" s="1"/>
  <c r="F88" i="7"/>
  <c r="E88" i="7"/>
  <c r="D88" i="7"/>
  <c r="J87" i="7"/>
  <c r="G87" i="7"/>
  <c r="H87" i="7" s="1"/>
  <c r="F87" i="7"/>
  <c r="E87" i="7"/>
  <c r="I87" i="7" s="1"/>
  <c r="D87" i="7"/>
  <c r="I86" i="7"/>
  <c r="J86" i="7" s="1"/>
  <c r="F86" i="7"/>
  <c r="E86" i="7"/>
  <c r="D86" i="7"/>
  <c r="G86" i="7" s="1"/>
  <c r="H86" i="7" s="1"/>
  <c r="J85" i="7"/>
  <c r="F85" i="7"/>
  <c r="E85" i="7"/>
  <c r="I85" i="7" s="1"/>
  <c r="D85" i="7"/>
  <c r="G85" i="7" s="1"/>
  <c r="H85" i="7" s="1"/>
  <c r="I84" i="7"/>
  <c r="J84" i="7" s="1"/>
  <c r="F84" i="7"/>
  <c r="E84" i="7"/>
  <c r="D84" i="7"/>
  <c r="G84" i="7" s="1"/>
  <c r="H84" i="7" s="1"/>
  <c r="I83" i="7"/>
  <c r="J83" i="7" s="1"/>
  <c r="H83" i="7"/>
  <c r="F83" i="7"/>
  <c r="E83" i="7"/>
  <c r="D83" i="7"/>
  <c r="G83" i="7" s="1"/>
  <c r="J82" i="7"/>
  <c r="F82" i="7"/>
  <c r="E82" i="7"/>
  <c r="I82" i="7" s="1"/>
  <c r="D82" i="7"/>
  <c r="G82" i="7" s="1"/>
  <c r="H82" i="7" s="1"/>
  <c r="F81" i="7"/>
  <c r="E81" i="7"/>
  <c r="D81" i="7"/>
  <c r="I80" i="7"/>
  <c r="J80" i="7" s="1"/>
  <c r="F80" i="7"/>
  <c r="E80" i="7"/>
  <c r="D80" i="7"/>
  <c r="F79" i="7"/>
  <c r="E79" i="7"/>
  <c r="D79" i="7"/>
  <c r="F78" i="7"/>
  <c r="E78" i="7"/>
  <c r="D78" i="7"/>
  <c r="F77" i="7"/>
  <c r="E77" i="7"/>
  <c r="I77" i="7" s="1"/>
  <c r="J77" i="7" s="1"/>
  <c r="D77" i="7"/>
  <c r="F76" i="7"/>
  <c r="E76" i="7"/>
  <c r="D76" i="7"/>
  <c r="F75" i="7"/>
  <c r="E75" i="7"/>
  <c r="F99" i="7" s="1"/>
  <c r="F100" i="7" s="1"/>
  <c r="D75" i="7"/>
  <c r="G79" i="7" s="1"/>
  <c r="H79" i="7" s="1"/>
  <c r="G59" i="7"/>
  <c r="H59" i="7" s="1"/>
  <c r="F59" i="7"/>
  <c r="E59" i="7"/>
  <c r="D59" i="7"/>
  <c r="G58" i="7"/>
  <c r="H58" i="7" s="1"/>
  <c r="F58" i="7"/>
  <c r="E58" i="7"/>
  <c r="I58" i="7" s="1"/>
  <c r="J58" i="7" s="1"/>
  <c r="D58" i="7"/>
  <c r="H57" i="7"/>
  <c r="F57" i="7"/>
  <c r="E57" i="7"/>
  <c r="I57" i="7" s="1"/>
  <c r="J57" i="7" s="1"/>
  <c r="D57" i="7"/>
  <c r="G57" i="7" s="1"/>
  <c r="F56" i="7"/>
  <c r="E56" i="7"/>
  <c r="I56" i="7" s="1"/>
  <c r="J56" i="7" s="1"/>
  <c r="D56" i="7"/>
  <c r="G56" i="7" s="1"/>
  <c r="H56" i="7" s="1"/>
  <c r="I55" i="7"/>
  <c r="J55" i="7" s="1"/>
  <c r="G55" i="7"/>
  <c r="H55" i="7" s="1"/>
  <c r="F55" i="7"/>
  <c r="E55" i="7"/>
  <c r="D55" i="7"/>
  <c r="J54" i="7"/>
  <c r="I54" i="7"/>
  <c r="H54" i="7"/>
  <c r="G54" i="7"/>
  <c r="F54" i="7"/>
  <c r="E54" i="7"/>
  <c r="D54" i="7"/>
  <c r="G53" i="7"/>
  <c r="H53" i="7" s="1"/>
  <c r="F53" i="7"/>
  <c r="E53" i="7"/>
  <c r="I53" i="7" s="1"/>
  <c r="J53" i="7" s="1"/>
  <c r="D53" i="7"/>
  <c r="F52" i="7"/>
  <c r="E52" i="7"/>
  <c r="D52" i="7"/>
  <c r="F51" i="7"/>
  <c r="E51" i="7"/>
  <c r="D51" i="7"/>
  <c r="G50" i="7"/>
  <c r="H50" i="7" s="1"/>
  <c r="F50" i="7"/>
  <c r="E50" i="7"/>
  <c r="D50" i="7"/>
  <c r="F49" i="7"/>
  <c r="E49" i="7"/>
  <c r="D49" i="7"/>
  <c r="F48" i="7"/>
  <c r="E48" i="7"/>
  <c r="D48" i="7"/>
  <c r="F47" i="7"/>
  <c r="E47" i="7"/>
  <c r="D47" i="7"/>
  <c r="F46" i="7"/>
  <c r="E46" i="7"/>
  <c r="D46" i="7"/>
  <c r="F45" i="7"/>
  <c r="E45" i="7"/>
  <c r="D45" i="7"/>
  <c r="F39" i="7"/>
  <c r="F40" i="7" s="1"/>
  <c r="F41" i="7" s="1"/>
  <c r="D39" i="7"/>
  <c r="D40" i="7" s="1"/>
  <c r="D41" i="7" s="1"/>
  <c r="I29" i="7"/>
  <c r="J29" i="7" s="1"/>
  <c r="F29" i="7"/>
  <c r="E29" i="7"/>
  <c r="D29" i="7"/>
  <c r="G29" i="7" s="1"/>
  <c r="H29" i="7" s="1"/>
  <c r="F28" i="7"/>
  <c r="E28" i="7"/>
  <c r="I28" i="7" s="1"/>
  <c r="J28" i="7" s="1"/>
  <c r="D28" i="7"/>
  <c r="G28" i="7" s="1"/>
  <c r="H28" i="7" s="1"/>
  <c r="I27" i="7"/>
  <c r="J27" i="7" s="1"/>
  <c r="F27" i="7"/>
  <c r="E27" i="7"/>
  <c r="D27" i="7"/>
  <c r="G27" i="7" s="1"/>
  <c r="H27" i="7" s="1"/>
  <c r="I26" i="7"/>
  <c r="J26" i="7" s="1"/>
  <c r="F26" i="7"/>
  <c r="E26" i="7"/>
  <c r="D26" i="7"/>
  <c r="G26" i="7" s="1"/>
  <c r="H26" i="7" s="1"/>
  <c r="G25" i="7"/>
  <c r="H25" i="7" s="1"/>
  <c r="F25" i="7"/>
  <c r="E25" i="7"/>
  <c r="I25" i="7" s="1"/>
  <c r="J25" i="7" s="1"/>
  <c r="D25" i="7"/>
  <c r="J24" i="7"/>
  <c r="I24" i="7"/>
  <c r="F24" i="7"/>
  <c r="E24" i="7"/>
  <c r="D24" i="7"/>
  <c r="G24" i="7" s="1"/>
  <c r="H24" i="7" s="1"/>
  <c r="G23" i="7"/>
  <c r="H23" i="7" s="1"/>
  <c r="F23" i="7"/>
  <c r="E23" i="7"/>
  <c r="I23" i="7" s="1"/>
  <c r="J23" i="7" s="1"/>
  <c r="D23" i="7"/>
  <c r="J22" i="7"/>
  <c r="F22" i="7"/>
  <c r="E22" i="7"/>
  <c r="I22" i="7" s="1"/>
  <c r="D22" i="7"/>
  <c r="G22" i="7" s="1"/>
  <c r="H22" i="7" s="1"/>
  <c r="F21" i="7"/>
  <c r="E21" i="7"/>
  <c r="I21" i="7" s="1"/>
  <c r="J21" i="7" s="1"/>
  <c r="D21" i="7"/>
  <c r="G21" i="7" s="1"/>
  <c r="H21" i="7" s="1"/>
  <c r="F20" i="7"/>
  <c r="E20" i="7"/>
  <c r="D20" i="7"/>
  <c r="F19" i="7"/>
  <c r="E19" i="7"/>
  <c r="D19" i="7"/>
  <c r="F18" i="7"/>
  <c r="E18" i="7"/>
  <c r="D18" i="7"/>
  <c r="I17" i="7"/>
  <c r="J17" i="7" s="1"/>
  <c r="F17" i="7"/>
  <c r="E17" i="7"/>
  <c r="I19" i="7" s="1"/>
  <c r="J19" i="7" s="1"/>
  <c r="D17" i="7"/>
  <c r="F16" i="7"/>
  <c r="E16" i="7"/>
  <c r="D16" i="7"/>
  <c r="F15" i="7"/>
  <c r="E15" i="7"/>
  <c r="C39" i="7" s="1"/>
  <c r="C40" i="7" s="1"/>
  <c r="D15" i="7"/>
  <c r="F160" i="6"/>
  <c r="E160" i="6"/>
  <c r="D160" i="6"/>
  <c r="C160" i="6"/>
  <c r="B160" i="6"/>
  <c r="D154" i="6"/>
  <c r="C154" i="6"/>
  <c r="B154" i="6"/>
  <c r="I149" i="6"/>
  <c r="J149" i="6" s="1"/>
  <c r="G149" i="6"/>
  <c r="H149" i="6" s="1"/>
  <c r="F149" i="6"/>
  <c r="E149" i="6"/>
  <c r="D149" i="6"/>
  <c r="J148" i="6"/>
  <c r="I148" i="6"/>
  <c r="H148" i="6"/>
  <c r="G148" i="6"/>
  <c r="F148" i="6"/>
  <c r="E148" i="6"/>
  <c r="D148" i="6"/>
  <c r="G147" i="6"/>
  <c r="H147" i="6" s="1"/>
  <c r="F147" i="6"/>
  <c r="E147" i="6"/>
  <c r="I147" i="6" s="1"/>
  <c r="J147" i="6" s="1"/>
  <c r="D147" i="6"/>
  <c r="I146" i="6"/>
  <c r="J146" i="6" s="1"/>
  <c r="G146" i="6"/>
  <c r="H146" i="6" s="1"/>
  <c r="F146" i="6"/>
  <c r="E146" i="6"/>
  <c r="D146" i="6"/>
  <c r="G145" i="6"/>
  <c r="H145" i="6" s="1"/>
  <c r="F145" i="6"/>
  <c r="E145" i="6"/>
  <c r="I145" i="6" s="1"/>
  <c r="J145" i="6" s="1"/>
  <c r="D145" i="6"/>
  <c r="J144" i="6"/>
  <c r="G144" i="6"/>
  <c r="H144" i="6" s="1"/>
  <c r="F144" i="6"/>
  <c r="E144" i="6"/>
  <c r="I144" i="6" s="1"/>
  <c r="D144" i="6"/>
  <c r="J143" i="6"/>
  <c r="H143" i="6"/>
  <c r="F143" i="6"/>
  <c r="E143" i="6"/>
  <c r="I143" i="6" s="1"/>
  <c r="D143" i="6"/>
  <c r="G143" i="6" s="1"/>
  <c r="F142" i="6"/>
  <c r="E142" i="6"/>
  <c r="I142" i="6" s="1"/>
  <c r="J142" i="6" s="1"/>
  <c r="D142" i="6"/>
  <c r="I141" i="6"/>
  <c r="J141" i="6" s="1"/>
  <c r="G141" i="6"/>
  <c r="H141" i="6" s="1"/>
  <c r="F141" i="6"/>
  <c r="E141" i="6"/>
  <c r="D141" i="6"/>
  <c r="H140" i="6"/>
  <c r="G140" i="6"/>
  <c r="F140" i="6"/>
  <c r="E140" i="6"/>
  <c r="I140" i="6" s="1"/>
  <c r="J140" i="6" s="1"/>
  <c r="D140" i="6"/>
  <c r="G139" i="6"/>
  <c r="H139" i="6" s="1"/>
  <c r="F139" i="6"/>
  <c r="E139" i="6"/>
  <c r="I139" i="6" s="1"/>
  <c r="J139" i="6" s="1"/>
  <c r="D139" i="6"/>
  <c r="I138" i="6"/>
  <c r="J138" i="6" s="1"/>
  <c r="G138" i="6"/>
  <c r="H138" i="6" s="1"/>
  <c r="F138" i="6"/>
  <c r="E138" i="6"/>
  <c r="D138" i="6"/>
  <c r="G137" i="6"/>
  <c r="H137" i="6" s="1"/>
  <c r="F137" i="6"/>
  <c r="E137" i="6"/>
  <c r="I137" i="6" s="1"/>
  <c r="J137" i="6" s="1"/>
  <c r="D137" i="6"/>
  <c r="G136" i="6"/>
  <c r="H136" i="6" s="1"/>
  <c r="F136" i="6"/>
  <c r="E136" i="6"/>
  <c r="I136" i="6" s="1"/>
  <c r="J136" i="6" s="1"/>
  <c r="D136" i="6"/>
  <c r="F135" i="6"/>
  <c r="E135" i="6"/>
  <c r="D135" i="6"/>
  <c r="F130" i="6"/>
  <c r="E130" i="6"/>
  <c r="D130" i="6"/>
  <c r="C130" i="6"/>
  <c r="B130" i="6"/>
  <c r="D124" i="6"/>
  <c r="D125" i="6" s="1"/>
  <c r="C124" i="6"/>
  <c r="B124" i="6"/>
  <c r="J119" i="6"/>
  <c r="I119" i="6"/>
  <c r="F119" i="6"/>
  <c r="E119" i="6"/>
  <c r="D119" i="6"/>
  <c r="G119" i="6" s="1"/>
  <c r="H119" i="6" s="1"/>
  <c r="I118" i="6"/>
  <c r="J118" i="6" s="1"/>
  <c r="G118" i="6"/>
  <c r="H118" i="6" s="1"/>
  <c r="F118" i="6"/>
  <c r="E118" i="6"/>
  <c r="D118" i="6"/>
  <c r="H117" i="6"/>
  <c r="G117" i="6"/>
  <c r="F117" i="6"/>
  <c r="E117" i="6"/>
  <c r="I117" i="6" s="1"/>
  <c r="J117" i="6" s="1"/>
  <c r="D117" i="6"/>
  <c r="G116" i="6"/>
  <c r="H116" i="6" s="1"/>
  <c r="F116" i="6"/>
  <c r="E116" i="6"/>
  <c r="I116" i="6" s="1"/>
  <c r="J116" i="6" s="1"/>
  <c r="D116" i="6"/>
  <c r="I115" i="6"/>
  <c r="J115" i="6" s="1"/>
  <c r="G115" i="6"/>
  <c r="H115" i="6" s="1"/>
  <c r="F115" i="6"/>
  <c r="E115" i="6"/>
  <c r="D115" i="6"/>
  <c r="J114" i="6"/>
  <c r="I114" i="6"/>
  <c r="H114" i="6"/>
  <c r="F114" i="6"/>
  <c r="E114" i="6"/>
  <c r="D114" i="6"/>
  <c r="G114" i="6" s="1"/>
  <c r="G113" i="6"/>
  <c r="H113" i="6" s="1"/>
  <c r="F113" i="6"/>
  <c r="E113" i="6"/>
  <c r="I113" i="6" s="1"/>
  <c r="J113" i="6" s="1"/>
  <c r="D113" i="6"/>
  <c r="J112" i="6"/>
  <c r="I112" i="6"/>
  <c r="F112" i="6"/>
  <c r="E112" i="6"/>
  <c r="D112" i="6"/>
  <c r="G112" i="6" s="1"/>
  <c r="H112" i="6" s="1"/>
  <c r="I111" i="6"/>
  <c r="J111" i="6" s="1"/>
  <c r="G111" i="6"/>
  <c r="H111" i="6" s="1"/>
  <c r="F111" i="6"/>
  <c r="E111" i="6"/>
  <c r="D111" i="6"/>
  <c r="H110" i="6"/>
  <c r="F110" i="6"/>
  <c r="E110" i="6"/>
  <c r="I110" i="6" s="1"/>
  <c r="J110" i="6" s="1"/>
  <c r="D110" i="6"/>
  <c r="G110" i="6" s="1"/>
  <c r="F109" i="6"/>
  <c r="E109" i="6"/>
  <c r="I109" i="6" s="1"/>
  <c r="J109" i="6" s="1"/>
  <c r="D109" i="6"/>
  <c r="G109" i="6" s="1"/>
  <c r="H109" i="6" s="1"/>
  <c r="J108" i="6"/>
  <c r="H108" i="6"/>
  <c r="F108" i="6"/>
  <c r="E108" i="6"/>
  <c r="I108" i="6" s="1"/>
  <c r="D108" i="6"/>
  <c r="G108" i="6" s="1"/>
  <c r="G107" i="6"/>
  <c r="H107" i="6" s="1"/>
  <c r="F107" i="6"/>
  <c r="E107" i="6"/>
  <c r="D107" i="6"/>
  <c r="I106" i="6"/>
  <c r="J106" i="6" s="1"/>
  <c r="F106" i="6"/>
  <c r="E106" i="6"/>
  <c r="D106" i="6"/>
  <c r="I105" i="6"/>
  <c r="J105" i="6" s="1"/>
  <c r="H105" i="6"/>
  <c r="G105" i="6"/>
  <c r="F105" i="6"/>
  <c r="E105" i="6"/>
  <c r="D105" i="6"/>
  <c r="D101" i="6"/>
  <c r="D99" i="6"/>
  <c r="D100" i="6" s="1"/>
  <c r="B99" i="6"/>
  <c r="B100" i="6" s="1"/>
  <c r="J89" i="6"/>
  <c r="I89" i="6"/>
  <c r="H89" i="6"/>
  <c r="G89" i="6"/>
  <c r="F89" i="6"/>
  <c r="E89" i="6"/>
  <c r="D89" i="6"/>
  <c r="G88" i="6"/>
  <c r="H88" i="6" s="1"/>
  <c r="F88" i="6"/>
  <c r="E88" i="6"/>
  <c r="I88" i="6" s="1"/>
  <c r="J88" i="6" s="1"/>
  <c r="D88" i="6"/>
  <c r="J87" i="6"/>
  <c r="F87" i="6"/>
  <c r="E87" i="6"/>
  <c r="I87" i="6" s="1"/>
  <c r="D87" i="6"/>
  <c r="G87" i="6" s="1"/>
  <c r="H87" i="6" s="1"/>
  <c r="I86" i="6"/>
  <c r="J86" i="6" s="1"/>
  <c r="G86" i="6"/>
  <c r="H86" i="6" s="1"/>
  <c r="F86" i="6"/>
  <c r="E86" i="6"/>
  <c r="D86" i="6"/>
  <c r="F85" i="6"/>
  <c r="E85" i="6"/>
  <c r="I85" i="6" s="1"/>
  <c r="J85" i="6" s="1"/>
  <c r="D85" i="6"/>
  <c r="G85" i="6" s="1"/>
  <c r="H85" i="6" s="1"/>
  <c r="I84" i="6"/>
  <c r="J84" i="6" s="1"/>
  <c r="G84" i="6"/>
  <c r="H84" i="6" s="1"/>
  <c r="F84" i="6"/>
  <c r="E84" i="6"/>
  <c r="D84" i="6"/>
  <c r="I83" i="6"/>
  <c r="J83" i="6" s="1"/>
  <c r="H83" i="6"/>
  <c r="F83" i="6"/>
  <c r="E83" i="6"/>
  <c r="D83" i="6"/>
  <c r="G83" i="6" s="1"/>
  <c r="F82" i="6"/>
  <c r="E82" i="6"/>
  <c r="D82" i="6"/>
  <c r="F81" i="6"/>
  <c r="E81" i="6"/>
  <c r="D81" i="6"/>
  <c r="F80" i="6"/>
  <c r="E80" i="6"/>
  <c r="D80" i="6"/>
  <c r="F79" i="6"/>
  <c r="E79" i="6"/>
  <c r="D79" i="6"/>
  <c r="F78" i="6"/>
  <c r="E78" i="6"/>
  <c r="I78" i="6" s="1"/>
  <c r="J78" i="6" s="1"/>
  <c r="D78" i="6"/>
  <c r="F77" i="6"/>
  <c r="E77" i="6"/>
  <c r="D77" i="6"/>
  <c r="F76" i="6"/>
  <c r="E76" i="6"/>
  <c r="I80" i="6" s="1"/>
  <c r="J80" i="6" s="1"/>
  <c r="D76" i="6"/>
  <c r="F75" i="6"/>
  <c r="E75" i="6"/>
  <c r="D75" i="6"/>
  <c r="I59" i="6"/>
  <c r="J59" i="6" s="1"/>
  <c r="G59" i="6"/>
  <c r="H59" i="6" s="1"/>
  <c r="F59" i="6"/>
  <c r="E59" i="6"/>
  <c r="D59" i="6"/>
  <c r="J58" i="6"/>
  <c r="I58" i="6"/>
  <c r="H58" i="6"/>
  <c r="G58" i="6"/>
  <c r="F58" i="6"/>
  <c r="E58" i="6"/>
  <c r="D58" i="6"/>
  <c r="G57" i="6"/>
  <c r="H57" i="6" s="1"/>
  <c r="F57" i="6"/>
  <c r="E57" i="6"/>
  <c r="I57" i="6" s="1"/>
  <c r="J57" i="6" s="1"/>
  <c r="D57" i="6"/>
  <c r="J56" i="6"/>
  <c r="F56" i="6"/>
  <c r="E56" i="6"/>
  <c r="I56" i="6" s="1"/>
  <c r="D56" i="6"/>
  <c r="G56" i="6" s="1"/>
  <c r="H56" i="6" s="1"/>
  <c r="G55" i="6"/>
  <c r="H55" i="6" s="1"/>
  <c r="F55" i="6"/>
  <c r="E55" i="6"/>
  <c r="I55" i="6" s="1"/>
  <c r="J55" i="6" s="1"/>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J29" i="6"/>
  <c r="I29" i="6"/>
  <c r="F29" i="6"/>
  <c r="E29" i="6"/>
  <c r="D29" i="6"/>
  <c r="G29" i="6" s="1"/>
  <c r="H29" i="6" s="1"/>
  <c r="I28" i="6"/>
  <c r="J28" i="6" s="1"/>
  <c r="G28" i="6"/>
  <c r="H28" i="6" s="1"/>
  <c r="F28" i="6"/>
  <c r="E28" i="6"/>
  <c r="D28" i="6"/>
  <c r="I27" i="6"/>
  <c r="J27" i="6" s="1"/>
  <c r="G27" i="6"/>
  <c r="H27" i="6" s="1"/>
  <c r="F27" i="6"/>
  <c r="E27" i="6"/>
  <c r="D27" i="6"/>
  <c r="G26" i="6"/>
  <c r="H26" i="6" s="1"/>
  <c r="F26" i="6"/>
  <c r="E26" i="6"/>
  <c r="I26" i="6" s="1"/>
  <c r="J26" i="6" s="1"/>
  <c r="D26" i="6"/>
  <c r="F25" i="6"/>
  <c r="E25" i="6"/>
  <c r="I25" i="6" s="1"/>
  <c r="J25" i="6" s="1"/>
  <c r="D25" i="6"/>
  <c r="G25" i="6" s="1"/>
  <c r="H25" i="6" s="1"/>
  <c r="F24" i="6"/>
  <c r="E24" i="6"/>
  <c r="I24" i="6" s="1"/>
  <c r="J24" i="6" s="1"/>
  <c r="D24" i="6"/>
  <c r="G24" i="6" s="1"/>
  <c r="H24" i="6" s="1"/>
  <c r="F23" i="6"/>
  <c r="E23" i="6"/>
  <c r="D23" i="6"/>
  <c r="F22" i="6"/>
  <c r="E22" i="6"/>
  <c r="D22" i="6"/>
  <c r="F21" i="6"/>
  <c r="E21" i="6"/>
  <c r="D21" i="6"/>
  <c r="G21" i="6" s="1"/>
  <c r="H21" i="6" s="1"/>
  <c r="F20" i="6"/>
  <c r="E20" i="6"/>
  <c r="D20" i="6"/>
  <c r="F19" i="6"/>
  <c r="E19" i="6"/>
  <c r="D19" i="6"/>
  <c r="F18" i="6"/>
  <c r="E18" i="6"/>
  <c r="D18" i="6"/>
  <c r="F17" i="6"/>
  <c r="E17" i="6"/>
  <c r="D17" i="6"/>
  <c r="G17" i="6" s="1"/>
  <c r="H17" i="6" s="1"/>
  <c r="F16" i="6"/>
  <c r="E16" i="6"/>
  <c r="D16" i="6"/>
  <c r="F15" i="6"/>
  <c r="E15" i="6"/>
  <c r="C39" i="6" s="1"/>
  <c r="C40" i="6" s="1"/>
  <c r="D15" i="6"/>
  <c r="G16" i="6" s="1"/>
  <c r="H16" i="6" s="1"/>
  <c r="B153" i="5"/>
  <c r="B154" i="5" s="1"/>
  <c r="B155" i="5" s="1"/>
  <c r="I149" i="5"/>
  <c r="J149" i="5" s="1"/>
  <c r="F149" i="5"/>
  <c r="E149" i="5"/>
  <c r="D149" i="5"/>
  <c r="G149" i="5" s="1"/>
  <c r="H149" i="5" s="1"/>
  <c r="J148" i="5"/>
  <c r="I148" i="5"/>
  <c r="H148" i="5"/>
  <c r="G148" i="5"/>
  <c r="F148" i="5"/>
  <c r="E148" i="5"/>
  <c r="D148" i="5"/>
  <c r="I147" i="5"/>
  <c r="J147" i="5" s="1"/>
  <c r="H147" i="5"/>
  <c r="G147" i="5"/>
  <c r="F147" i="5"/>
  <c r="E147" i="5"/>
  <c r="D147" i="5"/>
  <c r="G146" i="5"/>
  <c r="H146" i="5" s="1"/>
  <c r="F146" i="5"/>
  <c r="E146" i="5"/>
  <c r="I146" i="5" s="1"/>
  <c r="J146" i="5" s="1"/>
  <c r="D146" i="5"/>
  <c r="G145" i="5"/>
  <c r="H145" i="5" s="1"/>
  <c r="F145" i="5"/>
  <c r="E145" i="5"/>
  <c r="I145" i="5" s="1"/>
  <c r="J145" i="5" s="1"/>
  <c r="D145" i="5"/>
  <c r="F144" i="5"/>
  <c r="E144" i="5"/>
  <c r="I144" i="5" s="1"/>
  <c r="J144" i="5" s="1"/>
  <c r="D144" i="5"/>
  <c r="G144" i="5" s="1"/>
  <c r="H144" i="5" s="1"/>
  <c r="F143" i="5"/>
  <c r="E143" i="5"/>
  <c r="I143" i="5" s="1"/>
  <c r="J143" i="5" s="1"/>
  <c r="D143" i="5"/>
  <c r="G143" i="5" s="1"/>
  <c r="H143" i="5" s="1"/>
  <c r="I142" i="5"/>
  <c r="J142" i="5" s="1"/>
  <c r="F142" i="5"/>
  <c r="E142" i="5"/>
  <c r="D142" i="5"/>
  <c r="G142" i="5" s="1"/>
  <c r="H142" i="5" s="1"/>
  <c r="J141" i="5"/>
  <c r="I141" i="5"/>
  <c r="F141" i="5"/>
  <c r="E141" i="5"/>
  <c r="D141" i="5"/>
  <c r="G141" i="5" s="1"/>
  <c r="H141" i="5" s="1"/>
  <c r="F140" i="5"/>
  <c r="E140" i="5"/>
  <c r="D140" i="5"/>
  <c r="F139" i="5"/>
  <c r="E139" i="5"/>
  <c r="D139" i="5"/>
  <c r="F138" i="5"/>
  <c r="E138" i="5"/>
  <c r="I138" i="5" s="1"/>
  <c r="J138" i="5" s="1"/>
  <c r="D138" i="5"/>
  <c r="F137" i="5"/>
  <c r="E137" i="5"/>
  <c r="D137" i="5"/>
  <c r="F136" i="5"/>
  <c r="E136" i="5"/>
  <c r="D136" i="5"/>
  <c r="G136" i="5" s="1"/>
  <c r="H136" i="5" s="1"/>
  <c r="F135" i="5"/>
  <c r="E135" i="5"/>
  <c r="D135" i="5"/>
  <c r="I119" i="5"/>
  <c r="J119" i="5" s="1"/>
  <c r="F119" i="5"/>
  <c r="E119" i="5"/>
  <c r="D119" i="5"/>
  <c r="G119" i="5" s="1"/>
  <c r="H119" i="5" s="1"/>
  <c r="I118" i="5"/>
  <c r="J118" i="5" s="1"/>
  <c r="H118" i="5"/>
  <c r="F118" i="5"/>
  <c r="E118" i="5"/>
  <c r="D118" i="5"/>
  <c r="G118" i="5" s="1"/>
  <c r="J117" i="5"/>
  <c r="I117" i="5"/>
  <c r="G117" i="5"/>
  <c r="H117" i="5" s="1"/>
  <c r="F117" i="5"/>
  <c r="E117" i="5"/>
  <c r="D117" i="5"/>
  <c r="I116" i="5"/>
  <c r="J116" i="5" s="1"/>
  <c r="H116" i="5"/>
  <c r="G116" i="5"/>
  <c r="F116" i="5"/>
  <c r="E116" i="5"/>
  <c r="D116" i="5"/>
  <c r="G115" i="5"/>
  <c r="H115" i="5" s="1"/>
  <c r="F115" i="5"/>
  <c r="E115" i="5"/>
  <c r="I115" i="5" s="1"/>
  <c r="J115" i="5" s="1"/>
  <c r="D115" i="5"/>
  <c r="G114" i="5"/>
  <c r="H114" i="5" s="1"/>
  <c r="F114" i="5"/>
  <c r="E114" i="5"/>
  <c r="I114" i="5" s="1"/>
  <c r="J114" i="5" s="1"/>
  <c r="D114" i="5"/>
  <c r="F113" i="5"/>
  <c r="E113" i="5"/>
  <c r="I113" i="5" s="1"/>
  <c r="J113" i="5" s="1"/>
  <c r="D113" i="5"/>
  <c r="G113" i="5" s="1"/>
  <c r="H113" i="5" s="1"/>
  <c r="F112" i="5"/>
  <c r="E112" i="5"/>
  <c r="I112" i="5" s="1"/>
  <c r="J112" i="5" s="1"/>
  <c r="D112" i="5"/>
  <c r="B123" i="5" s="1"/>
  <c r="B124" i="5" s="1"/>
  <c r="F111" i="5"/>
  <c r="E111" i="5"/>
  <c r="D111" i="5"/>
  <c r="F110" i="5"/>
  <c r="E110" i="5"/>
  <c r="D110" i="5"/>
  <c r="F109" i="5"/>
  <c r="E109" i="5"/>
  <c r="D109" i="5"/>
  <c r="F108" i="5"/>
  <c r="E108" i="5"/>
  <c r="D108" i="5"/>
  <c r="G107" i="5"/>
  <c r="H107" i="5" s="1"/>
  <c r="F107" i="5"/>
  <c r="E107" i="5"/>
  <c r="D107" i="5"/>
  <c r="F106" i="5"/>
  <c r="E106" i="5"/>
  <c r="I105" i="5" s="1"/>
  <c r="J105" i="5" s="1"/>
  <c r="D106" i="5"/>
  <c r="F105" i="5"/>
  <c r="E105" i="5"/>
  <c r="D105" i="5"/>
  <c r="H89" i="5"/>
  <c r="F89" i="5"/>
  <c r="E89" i="5"/>
  <c r="I89" i="5" s="1"/>
  <c r="J89" i="5" s="1"/>
  <c r="D89" i="5"/>
  <c r="G89" i="5" s="1"/>
  <c r="J88" i="5"/>
  <c r="I88" i="5"/>
  <c r="F88" i="5"/>
  <c r="E88" i="5"/>
  <c r="D88" i="5"/>
  <c r="G88" i="5" s="1"/>
  <c r="H88" i="5" s="1"/>
  <c r="J87" i="5"/>
  <c r="I87" i="5"/>
  <c r="H87" i="5"/>
  <c r="F87" i="5"/>
  <c r="E87" i="5"/>
  <c r="D87" i="5"/>
  <c r="G87" i="5" s="1"/>
  <c r="I86" i="5"/>
  <c r="J86" i="5" s="1"/>
  <c r="H86" i="5"/>
  <c r="G86" i="5"/>
  <c r="F86" i="5"/>
  <c r="E86" i="5"/>
  <c r="D86" i="5"/>
  <c r="I85" i="5"/>
  <c r="J85" i="5" s="1"/>
  <c r="F85" i="5"/>
  <c r="E85" i="5"/>
  <c r="D85" i="5"/>
  <c r="G85" i="5" s="1"/>
  <c r="H85" i="5" s="1"/>
  <c r="G84" i="5"/>
  <c r="H84" i="5" s="1"/>
  <c r="F84" i="5"/>
  <c r="E84" i="5"/>
  <c r="I84" i="5" s="1"/>
  <c r="J84" i="5" s="1"/>
  <c r="D84" i="5"/>
  <c r="F83" i="5"/>
  <c r="E83" i="5"/>
  <c r="D83" i="5"/>
  <c r="G83" i="5" s="1"/>
  <c r="H83" i="5" s="1"/>
  <c r="F82" i="5"/>
  <c r="E82" i="5"/>
  <c r="D82" i="5"/>
  <c r="D93" i="5" s="1"/>
  <c r="D94" i="5" s="1"/>
  <c r="D95" i="5" s="1"/>
  <c r="F81" i="5"/>
  <c r="E81" i="5"/>
  <c r="D81" i="5"/>
  <c r="G80" i="5"/>
  <c r="H80" i="5" s="1"/>
  <c r="F80" i="5"/>
  <c r="E80" i="5"/>
  <c r="D80" i="5"/>
  <c r="F79" i="5"/>
  <c r="E79" i="5"/>
  <c r="D79" i="5"/>
  <c r="F78" i="5"/>
  <c r="E78" i="5"/>
  <c r="D78" i="5"/>
  <c r="F77" i="5"/>
  <c r="E77" i="5"/>
  <c r="D77" i="5"/>
  <c r="G77" i="5" s="1"/>
  <c r="H77" i="5" s="1"/>
  <c r="G76" i="5"/>
  <c r="H76" i="5" s="1"/>
  <c r="F76" i="5"/>
  <c r="E76" i="5"/>
  <c r="D76" i="5"/>
  <c r="F75" i="5"/>
  <c r="E75" i="5"/>
  <c r="I76" i="5" s="1"/>
  <c r="J76" i="5" s="1"/>
  <c r="D75" i="5"/>
  <c r="E70" i="5"/>
  <c r="E71" i="5" s="1"/>
  <c r="I59" i="5"/>
  <c r="J59" i="5" s="1"/>
  <c r="F59" i="5"/>
  <c r="E59" i="5"/>
  <c r="D59" i="5"/>
  <c r="J58" i="5"/>
  <c r="F58" i="5"/>
  <c r="E58" i="5"/>
  <c r="I58" i="5" s="1"/>
  <c r="D58" i="5"/>
  <c r="G58" i="5" s="1"/>
  <c r="H58" i="5" s="1"/>
  <c r="J57" i="5"/>
  <c r="G57" i="5"/>
  <c r="H57" i="5" s="1"/>
  <c r="F57" i="5"/>
  <c r="E57" i="5"/>
  <c r="I57" i="5" s="1"/>
  <c r="D57" i="5"/>
  <c r="I56" i="5"/>
  <c r="J56" i="5" s="1"/>
  <c r="H56" i="5"/>
  <c r="F56" i="5"/>
  <c r="E56" i="5"/>
  <c r="D56" i="5"/>
  <c r="G56" i="5" s="1"/>
  <c r="J55" i="5"/>
  <c r="I55" i="5"/>
  <c r="G55" i="5"/>
  <c r="H55" i="5" s="1"/>
  <c r="F55" i="5"/>
  <c r="E55" i="5"/>
  <c r="D55" i="5"/>
  <c r="I54" i="5"/>
  <c r="J54" i="5" s="1"/>
  <c r="G54" i="5"/>
  <c r="H54" i="5" s="1"/>
  <c r="F54" i="5"/>
  <c r="E54" i="5"/>
  <c r="D54" i="5"/>
  <c r="I53" i="5"/>
  <c r="J53" i="5" s="1"/>
  <c r="F53" i="5"/>
  <c r="E53" i="5"/>
  <c r="D53" i="5"/>
  <c r="G52" i="5"/>
  <c r="H52" i="5" s="1"/>
  <c r="F52" i="5"/>
  <c r="E52" i="5"/>
  <c r="D52" i="5"/>
  <c r="G51" i="5"/>
  <c r="H51" i="5" s="1"/>
  <c r="F51" i="5"/>
  <c r="E51" i="5"/>
  <c r="I51" i="5" s="1"/>
  <c r="J51" i="5" s="1"/>
  <c r="D51" i="5"/>
  <c r="F50" i="5"/>
  <c r="E50" i="5"/>
  <c r="D50" i="5"/>
  <c r="F49" i="5"/>
  <c r="E49" i="5"/>
  <c r="D49" i="5"/>
  <c r="G49" i="5" s="1"/>
  <c r="H49" i="5" s="1"/>
  <c r="F48" i="5"/>
  <c r="E48" i="5"/>
  <c r="I48" i="5" s="1"/>
  <c r="J48" i="5" s="1"/>
  <c r="D48" i="5"/>
  <c r="F47" i="5"/>
  <c r="E47" i="5"/>
  <c r="E69" i="5" s="1"/>
  <c r="D47" i="5"/>
  <c r="G53" i="5" s="1"/>
  <c r="H53" i="5" s="1"/>
  <c r="G46" i="5"/>
  <c r="H46" i="5" s="1"/>
  <c r="F46" i="5"/>
  <c r="E46" i="5"/>
  <c r="D46" i="5"/>
  <c r="D63" i="5" s="1"/>
  <c r="D64" i="5" s="1"/>
  <c r="F45" i="5"/>
  <c r="E45" i="5"/>
  <c r="D45" i="5"/>
  <c r="J29" i="5"/>
  <c r="H29" i="5"/>
  <c r="G29" i="5"/>
  <c r="F29" i="5"/>
  <c r="E29" i="5"/>
  <c r="I29" i="5" s="1"/>
  <c r="D29" i="5"/>
  <c r="I28" i="5"/>
  <c r="J28" i="5" s="1"/>
  <c r="H28" i="5"/>
  <c r="F28" i="5"/>
  <c r="E28" i="5"/>
  <c r="D28" i="5"/>
  <c r="G28" i="5" s="1"/>
  <c r="J27" i="5"/>
  <c r="F27" i="5"/>
  <c r="E27" i="5"/>
  <c r="I27" i="5" s="1"/>
  <c r="D27" i="5"/>
  <c r="G27" i="5" s="1"/>
  <c r="H27" i="5" s="1"/>
  <c r="F26" i="5"/>
  <c r="E26" i="5"/>
  <c r="I26" i="5" s="1"/>
  <c r="J26" i="5" s="1"/>
  <c r="D26" i="5"/>
  <c r="G26" i="5" s="1"/>
  <c r="H26" i="5" s="1"/>
  <c r="I25" i="5"/>
  <c r="J25" i="5" s="1"/>
  <c r="H25" i="5"/>
  <c r="F25" i="5"/>
  <c r="E25" i="5"/>
  <c r="D25" i="5"/>
  <c r="G25" i="5" s="1"/>
  <c r="I24" i="5"/>
  <c r="J24" i="5" s="1"/>
  <c r="G24" i="5"/>
  <c r="H24" i="5" s="1"/>
  <c r="F24" i="5"/>
  <c r="E24" i="5"/>
  <c r="D24" i="5"/>
  <c r="I23" i="5"/>
  <c r="J23" i="5" s="1"/>
  <c r="H23" i="5"/>
  <c r="F23" i="5"/>
  <c r="E23" i="5"/>
  <c r="D23" i="5"/>
  <c r="G23" i="5" s="1"/>
  <c r="F22" i="5"/>
  <c r="E22" i="5"/>
  <c r="D22" i="5"/>
  <c r="F21" i="5"/>
  <c r="E21" i="5"/>
  <c r="D21" i="5"/>
  <c r="G21" i="5" s="1"/>
  <c r="H21" i="5" s="1"/>
  <c r="F20" i="5"/>
  <c r="E20" i="5"/>
  <c r="B39" i="5" s="1"/>
  <c r="B40" i="5" s="1"/>
  <c r="D20" i="5"/>
  <c r="F19" i="5"/>
  <c r="E19" i="5"/>
  <c r="I19" i="5" s="1"/>
  <c r="J19" i="5" s="1"/>
  <c r="D19" i="5"/>
  <c r="I18" i="5"/>
  <c r="J18" i="5" s="1"/>
  <c r="F18" i="5"/>
  <c r="E18" i="5"/>
  <c r="D18" i="5"/>
  <c r="F17" i="5"/>
  <c r="E17" i="5"/>
  <c r="D17" i="5"/>
  <c r="I16" i="5"/>
  <c r="J16" i="5" s="1"/>
  <c r="F16" i="5"/>
  <c r="E16" i="5"/>
  <c r="D16" i="5"/>
  <c r="F15" i="5"/>
  <c r="E15" i="5"/>
  <c r="E39" i="5" s="1"/>
  <c r="E40" i="5" s="1"/>
  <c r="E41" i="5" s="1"/>
  <c r="D15" i="5"/>
  <c r="I179" i="4"/>
  <c r="J179" i="4" s="1"/>
  <c r="G179" i="4"/>
  <c r="H179" i="4" s="1"/>
  <c r="F179" i="4"/>
  <c r="E179" i="4"/>
  <c r="D179" i="4"/>
  <c r="I178" i="4"/>
  <c r="J178" i="4" s="1"/>
  <c r="H178" i="4"/>
  <c r="F178" i="4"/>
  <c r="E178" i="4"/>
  <c r="D178" i="4"/>
  <c r="G178" i="4" s="1"/>
  <c r="G177" i="4"/>
  <c r="H177" i="4" s="1"/>
  <c r="F177" i="4"/>
  <c r="E177" i="4"/>
  <c r="I177" i="4" s="1"/>
  <c r="J177" i="4" s="1"/>
  <c r="D177" i="4"/>
  <c r="J176" i="4"/>
  <c r="I176" i="4"/>
  <c r="F176" i="4"/>
  <c r="E176" i="4"/>
  <c r="D176" i="4"/>
  <c r="G176" i="4" s="1"/>
  <c r="H176" i="4" s="1"/>
  <c r="G175" i="4"/>
  <c r="H175" i="4" s="1"/>
  <c r="F175" i="4"/>
  <c r="E175" i="4"/>
  <c r="I175" i="4" s="1"/>
  <c r="J175" i="4" s="1"/>
  <c r="D175" i="4"/>
  <c r="J174" i="4"/>
  <c r="F174" i="4"/>
  <c r="E174" i="4"/>
  <c r="I174" i="4" s="1"/>
  <c r="D174" i="4"/>
  <c r="G174" i="4" s="1"/>
  <c r="H174" i="4" s="1"/>
  <c r="I173" i="4"/>
  <c r="J173" i="4" s="1"/>
  <c r="F173" i="4"/>
  <c r="E173" i="4"/>
  <c r="D173" i="4"/>
  <c r="G173" i="4" s="1"/>
  <c r="H173" i="4" s="1"/>
  <c r="J172" i="4"/>
  <c r="H172" i="4"/>
  <c r="G172" i="4"/>
  <c r="F172" i="4"/>
  <c r="E172" i="4"/>
  <c r="I172" i="4" s="1"/>
  <c r="D172" i="4"/>
  <c r="I171" i="4"/>
  <c r="J171" i="4" s="1"/>
  <c r="G171" i="4"/>
  <c r="H171" i="4" s="1"/>
  <c r="F171" i="4"/>
  <c r="E171" i="4"/>
  <c r="D171" i="4"/>
  <c r="I170" i="4"/>
  <c r="J170" i="4" s="1"/>
  <c r="F170" i="4"/>
  <c r="E170" i="4"/>
  <c r="D170" i="4"/>
  <c r="G170" i="4" s="1"/>
  <c r="H170" i="4" s="1"/>
  <c r="G169" i="4"/>
  <c r="H169" i="4" s="1"/>
  <c r="F169" i="4"/>
  <c r="E169" i="4"/>
  <c r="I169" i="4" s="1"/>
  <c r="J169" i="4" s="1"/>
  <c r="D169" i="4"/>
  <c r="F168" i="4"/>
  <c r="E168" i="4"/>
  <c r="D168" i="4"/>
  <c r="F167" i="4"/>
  <c r="E167" i="4"/>
  <c r="E189" i="4" s="1"/>
  <c r="E190" i="4" s="1"/>
  <c r="E191" i="4" s="1"/>
  <c r="D167" i="4"/>
  <c r="F166" i="4"/>
  <c r="E166" i="4"/>
  <c r="D166" i="4"/>
  <c r="G166" i="4" s="1"/>
  <c r="H166" i="4" s="1"/>
  <c r="F165" i="4"/>
  <c r="E165" i="4"/>
  <c r="D165" i="4"/>
  <c r="J149" i="4"/>
  <c r="H149" i="4"/>
  <c r="G149" i="4"/>
  <c r="F149" i="4"/>
  <c r="E149" i="4"/>
  <c r="I149" i="4" s="1"/>
  <c r="D149" i="4"/>
  <c r="I148" i="4"/>
  <c r="J148" i="4" s="1"/>
  <c r="G148" i="4"/>
  <c r="H148" i="4" s="1"/>
  <c r="F148" i="4"/>
  <c r="E148" i="4"/>
  <c r="D148" i="4"/>
  <c r="I147" i="4"/>
  <c r="J147" i="4" s="1"/>
  <c r="F147" i="4"/>
  <c r="E147" i="4"/>
  <c r="D147" i="4"/>
  <c r="G147" i="4" s="1"/>
  <c r="H147" i="4" s="1"/>
  <c r="G146" i="4"/>
  <c r="H146" i="4" s="1"/>
  <c r="F146" i="4"/>
  <c r="E146" i="4"/>
  <c r="I146" i="4" s="1"/>
  <c r="J146" i="4" s="1"/>
  <c r="D146" i="4"/>
  <c r="J145" i="4"/>
  <c r="I145" i="4"/>
  <c r="F145" i="4"/>
  <c r="E145" i="4"/>
  <c r="D145" i="4"/>
  <c r="G145" i="4" s="1"/>
  <c r="H145" i="4" s="1"/>
  <c r="G144" i="4"/>
  <c r="H144" i="4" s="1"/>
  <c r="F144" i="4"/>
  <c r="E144" i="4"/>
  <c r="I144" i="4" s="1"/>
  <c r="J144" i="4" s="1"/>
  <c r="D144" i="4"/>
  <c r="F143" i="4"/>
  <c r="E143" i="4"/>
  <c r="I143" i="4" s="1"/>
  <c r="J143" i="4" s="1"/>
  <c r="D143" i="4"/>
  <c r="G143" i="4" s="1"/>
  <c r="H143" i="4" s="1"/>
  <c r="I142" i="4"/>
  <c r="J142" i="4" s="1"/>
  <c r="F142" i="4"/>
  <c r="E142" i="4"/>
  <c r="D142" i="4"/>
  <c r="G142" i="4" s="1"/>
  <c r="H142" i="4" s="1"/>
  <c r="J141" i="4"/>
  <c r="H141" i="4"/>
  <c r="G141" i="4"/>
  <c r="F141" i="4"/>
  <c r="E141" i="4"/>
  <c r="I141" i="4" s="1"/>
  <c r="D141" i="4"/>
  <c r="I140" i="4"/>
  <c r="J140" i="4" s="1"/>
  <c r="G140" i="4"/>
  <c r="H140" i="4" s="1"/>
  <c r="F140" i="4"/>
  <c r="E140" i="4"/>
  <c r="D140" i="4"/>
  <c r="I139" i="4"/>
  <c r="J139" i="4" s="1"/>
  <c r="H139" i="4"/>
  <c r="F139" i="4"/>
  <c r="E139" i="4"/>
  <c r="D139" i="4"/>
  <c r="G139" i="4" s="1"/>
  <c r="G138" i="4"/>
  <c r="H138" i="4" s="1"/>
  <c r="F138" i="4"/>
  <c r="E138" i="4"/>
  <c r="I138" i="4" s="1"/>
  <c r="J138" i="4" s="1"/>
  <c r="D138" i="4"/>
  <c r="F137" i="4"/>
  <c r="E137" i="4"/>
  <c r="D137" i="4"/>
  <c r="F136" i="4"/>
  <c r="E136" i="4"/>
  <c r="I136" i="4" s="1"/>
  <c r="J136" i="4" s="1"/>
  <c r="D136" i="4"/>
  <c r="F135" i="4"/>
  <c r="E135" i="4"/>
  <c r="D135" i="4"/>
  <c r="I119" i="4"/>
  <c r="J119" i="4" s="1"/>
  <c r="F119" i="4"/>
  <c r="E119" i="4"/>
  <c r="D119" i="4"/>
  <c r="G119" i="4" s="1"/>
  <c r="H119" i="4" s="1"/>
  <c r="J118" i="4"/>
  <c r="H118" i="4"/>
  <c r="G118" i="4"/>
  <c r="F118" i="4"/>
  <c r="E118" i="4"/>
  <c r="I118" i="4" s="1"/>
  <c r="D118" i="4"/>
  <c r="I117" i="4"/>
  <c r="J117" i="4" s="1"/>
  <c r="G117" i="4"/>
  <c r="H117" i="4" s="1"/>
  <c r="F117" i="4"/>
  <c r="E117" i="4"/>
  <c r="D117" i="4"/>
  <c r="I116" i="4"/>
  <c r="J116" i="4" s="1"/>
  <c r="H116" i="4"/>
  <c r="F116" i="4"/>
  <c r="E116" i="4"/>
  <c r="D116" i="4"/>
  <c r="G116" i="4" s="1"/>
  <c r="G115" i="4"/>
  <c r="H115" i="4" s="1"/>
  <c r="F115" i="4"/>
  <c r="E115" i="4"/>
  <c r="I115" i="4" s="1"/>
  <c r="J115" i="4" s="1"/>
  <c r="D115" i="4"/>
  <c r="J114" i="4"/>
  <c r="I114" i="4"/>
  <c r="F114" i="4"/>
  <c r="E114" i="4"/>
  <c r="D114" i="4"/>
  <c r="G114" i="4" s="1"/>
  <c r="H114" i="4" s="1"/>
  <c r="G113" i="4"/>
  <c r="H113" i="4" s="1"/>
  <c r="F113" i="4"/>
  <c r="E113" i="4"/>
  <c r="I113" i="4" s="1"/>
  <c r="J113" i="4" s="1"/>
  <c r="D113" i="4"/>
  <c r="F112" i="4"/>
  <c r="E112" i="4"/>
  <c r="I112" i="4" s="1"/>
  <c r="J112" i="4" s="1"/>
  <c r="D112" i="4"/>
  <c r="G112" i="4" s="1"/>
  <c r="H112" i="4" s="1"/>
  <c r="I111" i="4"/>
  <c r="J111" i="4" s="1"/>
  <c r="F111" i="4"/>
  <c r="E111" i="4"/>
  <c r="D111" i="4"/>
  <c r="G111" i="4" s="1"/>
  <c r="H111" i="4" s="1"/>
  <c r="J110" i="4"/>
  <c r="H110" i="4"/>
  <c r="G110" i="4"/>
  <c r="F110" i="4"/>
  <c r="E110" i="4"/>
  <c r="I110" i="4" s="1"/>
  <c r="D110" i="4"/>
  <c r="F109" i="4"/>
  <c r="E109" i="4"/>
  <c r="D109" i="4"/>
  <c r="F108" i="4"/>
  <c r="E108" i="4"/>
  <c r="D108" i="4"/>
  <c r="F107" i="4"/>
  <c r="E107" i="4"/>
  <c r="D107" i="4"/>
  <c r="F106" i="4"/>
  <c r="E106" i="4"/>
  <c r="D106" i="4"/>
  <c r="F105" i="4"/>
  <c r="E105" i="4"/>
  <c r="D105" i="4"/>
  <c r="C93" i="4"/>
  <c r="C94" i="4" s="1"/>
  <c r="J89" i="4"/>
  <c r="F89" i="4"/>
  <c r="E89" i="4"/>
  <c r="I89" i="4" s="1"/>
  <c r="D89" i="4"/>
  <c r="G89" i="4" s="1"/>
  <c r="H89" i="4" s="1"/>
  <c r="I88" i="4"/>
  <c r="J88" i="4" s="1"/>
  <c r="F88" i="4"/>
  <c r="E88" i="4"/>
  <c r="D88" i="4"/>
  <c r="G88" i="4" s="1"/>
  <c r="H88" i="4" s="1"/>
  <c r="H87" i="4"/>
  <c r="G87" i="4"/>
  <c r="F87" i="4"/>
  <c r="E87" i="4"/>
  <c r="I87" i="4" s="1"/>
  <c r="J87" i="4" s="1"/>
  <c r="D87" i="4"/>
  <c r="I86" i="4"/>
  <c r="J86" i="4" s="1"/>
  <c r="G86" i="4"/>
  <c r="H86" i="4" s="1"/>
  <c r="F86" i="4"/>
  <c r="E86" i="4"/>
  <c r="D86" i="4"/>
  <c r="I85" i="4"/>
  <c r="J85" i="4" s="1"/>
  <c r="H85" i="4"/>
  <c r="F85" i="4"/>
  <c r="E85" i="4"/>
  <c r="D85" i="4"/>
  <c r="G85" i="4" s="1"/>
  <c r="G84" i="4"/>
  <c r="H84" i="4" s="1"/>
  <c r="F84" i="4"/>
  <c r="E84" i="4"/>
  <c r="I84" i="4" s="1"/>
  <c r="J84" i="4" s="1"/>
  <c r="D84" i="4"/>
  <c r="J83" i="4"/>
  <c r="I83" i="4"/>
  <c r="F83" i="4"/>
  <c r="E83" i="4"/>
  <c r="D83" i="4"/>
  <c r="G83" i="4" s="1"/>
  <c r="H83" i="4" s="1"/>
  <c r="G82" i="4"/>
  <c r="H82" i="4" s="1"/>
  <c r="F82" i="4"/>
  <c r="E82" i="4"/>
  <c r="I82" i="4" s="1"/>
  <c r="J82" i="4" s="1"/>
  <c r="D82" i="4"/>
  <c r="F81" i="4"/>
  <c r="E81" i="4"/>
  <c r="I81" i="4" s="1"/>
  <c r="J81" i="4" s="1"/>
  <c r="D81" i="4"/>
  <c r="G81" i="4" s="1"/>
  <c r="H81" i="4" s="1"/>
  <c r="F80" i="4"/>
  <c r="E80" i="4"/>
  <c r="D80" i="4"/>
  <c r="G80" i="4" s="1"/>
  <c r="H80" i="4" s="1"/>
  <c r="F79" i="4"/>
  <c r="E79" i="4"/>
  <c r="I79" i="4" s="1"/>
  <c r="J79" i="4" s="1"/>
  <c r="D79" i="4"/>
  <c r="I78" i="4"/>
  <c r="J78" i="4" s="1"/>
  <c r="F78" i="4"/>
  <c r="E78" i="4"/>
  <c r="D78" i="4"/>
  <c r="H77" i="4"/>
  <c r="F77" i="4"/>
  <c r="E77" i="4"/>
  <c r="D77" i="4"/>
  <c r="G77" i="4" s="1"/>
  <c r="F76" i="4"/>
  <c r="E76" i="4"/>
  <c r="D76" i="4"/>
  <c r="F75" i="4"/>
  <c r="E75" i="4"/>
  <c r="D75" i="4"/>
  <c r="D63" i="4"/>
  <c r="D64" i="4" s="1"/>
  <c r="D65" i="4" s="1"/>
  <c r="G59" i="4"/>
  <c r="H59" i="4" s="1"/>
  <c r="F59" i="4"/>
  <c r="E59" i="4"/>
  <c r="I59" i="4" s="1"/>
  <c r="J59" i="4" s="1"/>
  <c r="D59" i="4"/>
  <c r="F58" i="4"/>
  <c r="E58" i="4"/>
  <c r="I58" i="4" s="1"/>
  <c r="J58" i="4" s="1"/>
  <c r="D58" i="4"/>
  <c r="G58" i="4" s="1"/>
  <c r="H58" i="4" s="1"/>
  <c r="I57" i="4"/>
  <c r="J57" i="4" s="1"/>
  <c r="F57" i="4"/>
  <c r="E57" i="4"/>
  <c r="D57" i="4"/>
  <c r="G57" i="4" s="1"/>
  <c r="H57" i="4" s="1"/>
  <c r="J56" i="4"/>
  <c r="H56" i="4"/>
  <c r="G56" i="4"/>
  <c r="F56" i="4"/>
  <c r="E56" i="4"/>
  <c r="I56" i="4" s="1"/>
  <c r="D56" i="4"/>
  <c r="I55" i="4"/>
  <c r="J55" i="4" s="1"/>
  <c r="G55" i="4"/>
  <c r="H55" i="4" s="1"/>
  <c r="F55" i="4"/>
  <c r="E55" i="4"/>
  <c r="D55" i="4"/>
  <c r="I54" i="4"/>
  <c r="J54" i="4" s="1"/>
  <c r="H54" i="4"/>
  <c r="F54" i="4"/>
  <c r="E54" i="4"/>
  <c r="D54" i="4"/>
  <c r="G54" i="4" s="1"/>
  <c r="G53" i="4"/>
  <c r="H53" i="4" s="1"/>
  <c r="F53" i="4"/>
  <c r="E53" i="4"/>
  <c r="I53" i="4" s="1"/>
  <c r="J53" i="4" s="1"/>
  <c r="D53" i="4"/>
  <c r="F52" i="4"/>
  <c r="E52" i="4"/>
  <c r="D52" i="4"/>
  <c r="F51" i="4"/>
  <c r="E51" i="4"/>
  <c r="D51" i="4"/>
  <c r="F50" i="4"/>
  <c r="E50" i="4"/>
  <c r="D50" i="4"/>
  <c r="F49" i="4"/>
  <c r="E49" i="4"/>
  <c r="D49" i="4"/>
  <c r="F48" i="4"/>
  <c r="E48" i="4"/>
  <c r="D48" i="4"/>
  <c r="G47" i="4"/>
  <c r="H47" i="4" s="1"/>
  <c r="F47" i="4"/>
  <c r="E47" i="4"/>
  <c r="D47" i="4"/>
  <c r="F46" i="4"/>
  <c r="E46" i="4"/>
  <c r="D46" i="4"/>
  <c r="G45" i="4"/>
  <c r="H45" i="4" s="1"/>
  <c r="F45" i="4"/>
  <c r="E45" i="4"/>
  <c r="D45" i="4"/>
  <c r="G48" i="4" s="1"/>
  <c r="H48" i="4" s="1"/>
  <c r="J29" i="4"/>
  <c r="I29" i="4"/>
  <c r="F29" i="4"/>
  <c r="E29" i="4"/>
  <c r="D29" i="4"/>
  <c r="G29" i="4" s="1"/>
  <c r="H29" i="4" s="1"/>
  <c r="G28" i="4"/>
  <c r="H28" i="4" s="1"/>
  <c r="F28" i="4"/>
  <c r="E28" i="4"/>
  <c r="I28" i="4" s="1"/>
  <c r="J28" i="4" s="1"/>
  <c r="D28" i="4"/>
  <c r="J27" i="4"/>
  <c r="F27" i="4"/>
  <c r="E27" i="4"/>
  <c r="I27" i="4" s="1"/>
  <c r="D27" i="4"/>
  <c r="G27" i="4" s="1"/>
  <c r="H27" i="4" s="1"/>
  <c r="I26" i="4"/>
  <c r="J26" i="4" s="1"/>
  <c r="F26" i="4"/>
  <c r="E26" i="4"/>
  <c r="D26" i="4"/>
  <c r="G26" i="4" s="1"/>
  <c r="H26" i="4" s="1"/>
  <c r="J25" i="4"/>
  <c r="H25" i="4"/>
  <c r="G25" i="4"/>
  <c r="F25" i="4"/>
  <c r="E25" i="4"/>
  <c r="I25" i="4" s="1"/>
  <c r="D25" i="4"/>
  <c r="I24" i="4"/>
  <c r="J24" i="4" s="1"/>
  <c r="G24" i="4"/>
  <c r="H24" i="4" s="1"/>
  <c r="F24" i="4"/>
  <c r="E24" i="4"/>
  <c r="D24" i="4"/>
  <c r="I23" i="4"/>
  <c r="J23" i="4" s="1"/>
  <c r="F23" i="4"/>
  <c r="E23" i="4"/>
  <c r="D23" i="4"/>
  <c r="G23" i="4" s="1"/>
  <c r="H23" i="4" s="1"/>
  <c r="G22" i="4"/>
  <c r="H22" i="4" s="1"/>
  <c r="F22" i="4"/>
  <c r="E22" i="4"/>
  <c r="I22" i="4" s="1"/>
  <c r="J22" i="4" s="1"/>
  <c r="D22" i="4"/>
  <c r="J21" i="4"/>
  <c r="I21" i="4"/>
  <c r="F21" i="4"/>
  <c r="E21" i="4"/>
  <c r="D21" i="4"/>
  <c r="G21" i="4" s="1"/>
  <c r="H21" i="4" s="1"/>
  <c r="G20" i="4"/>
  <c r="H20" i="4" s="1"/>
  <c r="F20" i="4"/>
  <c r="E20" i="4"/>
  <c r="B39" i="4" s="1"/>
  <c r="B40" i="4" s="1"/>
  <c r="D20" i="4"/>
  <c r="F19" i="4"/>
  <c r="E19" i="4"/>
  <c r="I19" i="4" s="1"/>
  <c r="J19" i="4" s="1"/>
  <c r="D19" i="4"/>
  <c r="G19" i="4" s="1"/>
  <c r="H19" i="4" s="1"/>
  <c r="F18" i="4"/>
  <c r="E18" i="4"/>
  <c r="D18" i="4"/>
  <c r="J17" i="4"/>
  <c r="F17" i="4"/>
  <c r="E17" i="4"/>
  <c r="I17" i="4" s="1"/>
  <c r="D17" i="4"/>
  <c r="F16" i="4"/>
  <c r="E16" i="4"/>
  <c r="D16" i="4"/>
  <c r="F15" i="4"/>
  <c r="E15" i="4"/>
  <c r="F39" i="4" s="1"/>
  <c r="F40" i="4" s="1"/>
  <c r="F41" i="4" s="1"/>
  <c r="D15" i="4"/>
  <c r="F160" i="3"/>
  <c r="E160" i="3"/>
  <c r="D160" i="3"/>
  <c r="C160" i="3"/>
  <c r="B160" i="3"/>
  <c r="B155" i="3"/>
  <c r="D154" i="3"/>
  <c r="C154" i="3"/>
  <c r="C155" i="3" s="1"/>
  <c r="B154" i="3"/>
  <c r="I149" i="3"/>
  <c r="J149" i="3" s="1"/>
  <c r="G149" i="3"/>
  <c r="H149" i="3" s="1"/>
  <c r="F149" i="3"/>
  <c r="E149" i="3"/>
  <c r="D149" i="3"/>
  <c r="I148" i="3"/>
  <c r="J148" i="3" s="1"/>
  <c r="H148" i="3"/>
  <c r="F148" i="3"/>
  <c r="E148" i="3"/>
  <c r="D148" i="3"/>
  <c r="G148" i="3" s="1"/>
  <c r="G147" i="3"/>
  <c r="H147" i="3" s="1"/>
  <c r="F147" i="3"/>
  <c r="E147" i="3"/>
  <c r="I147" i="3" s="1"/>
  <c r="J147" i="3" s="1"/>
  <c r="D147" i="3"/>
  <c r="J146" i="3"/>
  <c r="I146" i="3"/>
  <c r="F146" i="3"/>
  <c r="E146" i="3"/>
  <c r="D146" i="3"/>
  <c r="G146" i="3" s="1"/>
  <c r="H146" i="3" s="1"/>
  <c r="G145" i="3"/>
  <c r="H145" i="3" s="1"/>
  <c r="F145" i="3"/>
  <c r="E145" i="3"/>
  <c r="I145" i="3" s="1"/>
  <c r="J145" i="3" s="1"/>
  <c r="D145" i="3"/>
  <c r="J144" i="3"/>
  <c r="F144" i="3"/>
  <c r="E144" i="3"/>
  <c r="I144" i="3" s="1"/>
  <c r="D144" i="3"/>
  <c r="G144" i="3" s="1"/>
  <c r="H144" i="3" s="1"/>
  <c r="I143" i="3"/>
  <c r="J143" i="3" s="1"/>
  <c r="F143" i="3"/>
  <c r="E143" i="3"/>
  <c r="D143" i="3"/>
  <c r="G143" i="3" s="1"/>
  <c r="H143" i="3" s="1"/>
  <c r="J142" i="3"/>
  <c r="H142" i="3"/>
  <c r="G142" i="3"/>
  <c r="F142" i="3"/>
  <c r="E142" i="3"/>
  <c r="I142" i="3" s="1"/>
  <c r="D142" i="3"/>
  <c r="I141" i="3"/>
  <c r="J141" i="3" s="1"/>
  <c r="G141" i="3"/>
  <c r="H141" i="3" s="1"/>
  <c r="F141" i="3"/>
  <c r="E141" i="3"/>
  <c r="D141" i="3"/>
  <c r="I140" i="3"/>
  <c r="J140" i="3" s="1"/>
  <c r="F140" i="3"/>
  <c r="E140" i="3"/>
  <c r="D140" i="3"/>
  <c r="G140" i="3" s="1"/>
  <c r="H140" i="3" s="1"/>
  <c r="G139" i="3"/>
  <c r="H139" i="3" s="1"/>
  <c r="F139" i="3"/>
  <c r="E139" i="3"/>
  <c r="I139" i="3" s="1"/>
  <c r="J139" i="3" s="1"/>
  <c r="D139" i="3"/>
  <c r="J138" i="3"/>
  <c r="I138" i="3"/>
  <c r="F138" i="3"/>
  <c r="E138" i="3"/>
  <c r="D138" i="3"/>
  <c r="G138" i="3" s="1"/>
  <c r="H138" i="3" s="1"/>
  <c r="G137" i="3"/>
  <c r="H137" i="3" s="1"/>
  <c r="F137" i="3"/>
  <c r="E137" i="3"/>
  <c r="I137" i="3" s="1"/>
  <c r="J137" i="3" s="1"/>
  <c r="D137" i="3"/>
  <c r="F136" i="3"/>
  <c r="E136" i="3"/>
  <c r="D159" i="3" s="1"/>
  <c r="D136" i="3"/>
  <c r="G136" i="3" s="1"/>
  <c r="H136" i="3" s="1"/>
  <c r="I135" i="3"/>
  <c r="J135" i="3" s="1"/>
  <c r="F135" i="3"/>
  <c r="E135" i="3"/>
  <c r="D135" i="3"/>
  <c r="F131" i="3"/>
  <c r="F130" i="3"/>
  <c r="E130" i="3"/>
  <c r="D130" i="3"/>
  <c r="C130" i="3"/>
  <c r="B130" i="3"/>
  <c r="C125" i="3"/>
  <c r="D124" i="3"/>
  <c r="C124" i="3"/>
  <c r="B124" i="3"/>
  <c r="B125" i="3" s="1"/>
  <c r="H119" i="3"/>
  <c r="G119" i="3"/>
  <c r="F119" i="3"/>
  <c r="E119" i="3"/>
  <c r="I119" i="3" s="1"/>
  <c r="J119" i="3" s="1"/>
  <c r="D119" i="3"/>
  <c r="I118" i="3"/>
  <c r="J118" i="3" s="1"/>
  <c r="G118" i="3"/>
  <c r="H118" i="3" s="1"/>
  <c r="F118" i="3"/>
  <c r="E118" i="3"/>
  <c r="D118" i="3"/>
  <c r="I117" i="3"/>
  <c r="J117" i="3" s="1"/>
  <c r="H117" i="3"/>
  <c r="F117" i="3"/>
  <c r="E117" i="3"/>
  <c r="D117" i="3"/>
  <c r="G117" i="3" s="1"/>
  <c r="G116" i="3"/>
  <c r="H116" i="3" s="1"/>
  <c r="F116" i="3"/>
  <c r="E116" i="3"/>
  <c r="I116" i="3" s="1"/>
  <c r="J116" i="3" s="1"/>
  <c r="D116" i="3"/>
  <c r="J115" i="3"/>
  <c r="I115" i="3"/>
  <c r="F115" i="3"/>
  <c r="E115" i="3"/>
  <c r="D115" i="3"/>
  <c r="G115" i="3" s="1"/>
  <c r="H115" i="3" s="1"/>
  <c r="G114" i="3"/>
  <c r="H114" i="3" s="1"/>
  <c r="F114" i="3"/>
  <c r="E114" i="3"/>
  <c r="I114" i="3" s="1"/>
  <c r="J114" i="3" s="1"/>
  <c r="D114" i="3"/>
  <c r="F113" i="3"/>
  <c r="E113" i="3"/>
  <c r="I113" i="3" s="1"/>
  <c r="J113" i="3" s="1"/>
  <c r="D113" i="3"/>
  <c r="G113" i="3" s="1"/>
  <c r="H113" i="3" s="1"/>
  <c r="I112" i="3"/>
  <c r="J112" i="3" s="1"/>
  <c r="F112" i="3"/>
  <c r="E112" i="3"/>
  <c r="D112" i="3"/>
  <c r="G112" i="3" s="1"/>
  <c r="H112" i="3" s="1"/>
  <c r="H111" i="3"/>
  <c r="G111" i="3"/>
  <c r="F111" i="3"/>
  <c r="E111" i="3"/>
  <c r="I111" i="3" s="1"/>
  <c r="J111" i="3" s="1"/>
  <c r="D111" i="3"/>
  <c r="I110" i="3"/>
  <c r="J110" i="3" s="1"/>
  <c r="G110" i="3"/>
  <c r="H110" i="3" s="1"/>
  <c r="F110" i="3"/>
  <c r="E110" i="3"/>
  <c r="D110" i="3"/>
  <c r="I109" i="3"/>
  <c r="J109" i="3" s="1"/>
  <c r="F109" i="3"/>
  <c r="E109" i="3"/>
  <c r="D109" i="3"/>
  <c r="G109" i="3" s="1"/>
  <c r="H109" i="3" s="1"/>
  <c r="G108" i="3"/>
  <c r="H108" i="3" s="1"/>
  <c r="F108" i="3"/>
  <c r="E108" i="3"/>
  <c r="I108" i="3" s="1"/>
  <c r="J108" i="3" s="1"/>
  <c r="D108" i="3"/>
  <c r="J107" i="3"/>
  <c r="I107" i="3"/>
  <c r="F107" i="3"/>
  <c r="E107" i="3"/>
  <c r="D107" i="3"/>
  <c r="G107" i="3" s="1"/>
  <c r="H107" i="3" s="1"/>
  <c r="G106" i="3"/>
  <c r="H106" i="3" s="1"/>
  <c r="F106" i="3"/>
  <c r="E106" i="3"/>
  <c r="I106" i="3" s="1"/>
  <c r="J106" i="3" s="1"/>
  <c r="D106" i="3"/>
  <c r="F105" i="3"/>
  <c r="E105" i="3"/>
  <c r="E129" i="3" s="1"/>
  <c r="D105" i="3"/>
  <c r="E101" i="3"/>
  <c r="F100" i="3"/>
  <c r="E100" i="3"/>
  <c r="D100" i="3"/>
  <c r="C100" i="3"/>
  <c r="B100" i="3"/>
  <c r="D94" i="3"/>
  <c r="C94" i="3"/>
  <c r="B94" i="3"/>
  <c r="I89" i="3"/>
  <c r="J89" i="3" s="1"/>
  <c r="F89" i="3"/>
  <c r="E89" i="3"/>
  <c r="D89" i="3"/>
  <c r="G89" i="3" s="1"/>
  <c r="H89" i="3" s="1"/>
  <c r="J88" i="3"/>
  <c r="H88" i="3"/>
  <c r="G88" i="3"/>
  <c r="F88" i="3"/>
  <c r="E88" i="3"/>
  <c r="I88" i="3" s="1"/>
  <c r="D88" i="3"/>
  <c r="I87" i="3"/>
  <c r="J87" i="3" s="1"/>
  <c r="G87" i="3"/>
  <c r="H87" i="3" s="1"/>
  <c r="F87" i="3"/>
  <c r="E87" i="3"/>
  <c r="D87" i="3"/>
  <c r="I86" i="3"/>
  <c r="J86" i="3" s="1"/>
  <c r="H86" i="3"/>
  <c r="F86" i="3"/>
  <c r="E86" i="3"/>
  <c r="D86" i="3"/>
  <c r="G86" i="3" s="1"/>
  <c r="G85" i="3"/>
  <c r="H85" i="3" s="1"/>
  <c r="F85" i="3"/>
  <c r="E85" i="3"/>
  <c r="I85" i="3" s="1"/>
  <c r="J85" i="3" s="1"/>
  <c r="D85" i="3"/>
  <c r="J84" i="3"/>
  <c r="I84" i="3"/>
  <c r="F84" i="3"/>
  <c r="E84" i="3"/>
  <c r="D84" i="3"/>
  <c r="G84" i="3" s="1"/>
  <c r="H84" i="3" s="1"/>
  <c r="G83" i="3"/>
  <c r="H83" i="3" s="1"/>
  <c r="F83" i="3"/>
  <c r="E83" i="3"/>
  <c r="I83" i="3" s="1"/>
  <c r="J83" i="3" s="1"/>
  <c r="D83" i="3"/>
  <c r="J82" i="3"/>
  <c r="F82" i="3"/>
  <c r="E82" i="3"/>
  <c r="I82" i="3" s="1"/>
  <c r="D82" i="3"/>
  <c r="G82" i="3" s="1"/>
  <c r="H82" i="3" s="1"/>
  <c r="I81" i="3"/>
  <c r="J81" i="3" s="1"/>
  <c r="F81" i="3"/>
  <c r="E81" i="3"/>
  <c r="D81" i="3"/>
  <c r="G81" i="3" s="1"/>
  <c r="H81" i="3" s="1"/>
  <c r="H80" i="3"/>
  <c r="G80" i="3"/>
  <c r="F80" i="3"/>
  <c r="E80" i="3"/>
  <c r="I80" i="3" s="1"/>
  <c r="J80" i="3" s="1"/>
  <c r="D80" i="3"/>
  <c r="I79" i="3"/>
  <c r="J79" i="3" s="1"/>
  <c r="G79" i="3"/>
  <c r="H79" i="3" s="1"/>
  <c r="F79" i="3"/>
  <c r="E79" i="3"/>
  <c r="D79" i="3"/>
  <c r="I78" i="3"/>
  <c r="J78" i="3" s="1"/>
  <c r="H78" i="3"/>
  <c r="F78" i="3"/>
  <c r="E78" i="3"/>
  <c r="D78" i="3"/>
  <c r="G78" i="3" s="1"/>
  <c r="H77" i="3"/>
  <c r="G77" i="3"/>
  <c r="F77" i="3"/>
  <c r="E77" i="3"/>
  <c r="I77" i="3" s="1"/>
  <c r="J77" i="3" s="1"/>
  <c r="D77" i="3"/>
  <c r="J76" i="3"/>
  <c r="I76" i="3"/>
  <c r="F76" i="3"/>
  <c r="E76" i="3"/>
  <c r="D76" i="3"/>
  <c r="G76" i="3" s="1"/>
  <c r="H76" i="3" s="1"/>
  <c r="G75" i="3"/>
  <c r="H75" i="3" s="1"/>
  <c r="F75" i="3"/>
  <c r="E75" i="3"/>
  <c r="D75" i="3"/>
  <c r="F70" i="3"/>
  <c r="F71" i="3" s="1"/>
  <c r="E70" i="3"/>
  <c r="D70" i="3"/>
  <c r="C70" i="3"/>
  <c r="B70" i="3"/>
  <c r="D64" i="3"/>
  <c r="C64" i="3"/>
  <c r="B64" i="3"/>
  <c r="F59" i="3"/>
  <c r="E59" i="3"/>
  <c r="I59" i="3" s="1"/>
  <c r="J59" i="3" s="1"/>
  <c r="D59" i="3"/>
  <c r="G59" i="3" s="1"/>
  <c r="H59" i="3" s="1"/>
  <c r="I58" i="3"/>
  <c r="J58" i="3" s="1"/>
  <c r="F58" i="3"/>
  <c r="E58" i="3"/>
  <c r="D58" i="3"/>
  <c r="G58" i="3" s="1"/>
  <c r="H58" i="3" s="1"/>
  <c r="J57" i="3"/>
  <c r="H57" i="3"/>
  <c r="G57" i="3"/>
  <c r="F57" i="3"/>
  <c r="E57" i="3"/>
  <c r="I57" i="3" s="1"/>
  <c r="D57" i="3"/>
  <c r="J56" i="3"/>
  <c r="I56" i="3"/>
  <c r="G56" i="3"/>
  <c r="H56" i="3" s="1"/>
  <c r="F56" i="3"/>
  <c r="E56" i="3"/>
  <c r="D56" i="3"/>
  <c r="I55" i="3"/>
  <c r="J55" i="3" s="1"/>
  <c r="H55" i="3"/>
  <c r="F55" i="3"/>
  <c r="E55" i="3"/>
  <c r="D55" i="3"/>
  <c r="G55" i="3" s="1"/>
  <c r="H54" i="3"/>
  <c r="G54" i="3"/>
  <c r="F54" i="3"/>
  <c r="E54" i="3"/>
  <c r="I54" i="3" s="1"/>
  <c r="J54" i="3" s="1"/>
  <c r="D54" i="3"/>
  <c r="J53" i="3"/>
  <c r="I53" i="3"/>
  <c r="F53" i="3"/>
  <c r="E53" i="3"/>
  <c r="D53" i="3"/>
  <c r="G53" i="3" s="1"/>
  <c r="H53" i="3" s="1"/>
  <c r="G52" i="3"/>
  <c r="H52" i="3" s="1"/>
  <c r="F52" i="3"/>
  <c r="E52" i="3"/>
  <c r="I52" i="3" s="1"/>
  <c r="J52" i="3" s="1"/>
  <c r="D52" i="3"/>
  <c r="F51" i="3"/>
  <c r="E51" i="3"/>
  <c r="I51" i="3" s="1"/>
  <c r="J51" i="3" s="1"/>
  <c r="D51" i="3"/>
  <c r="G51" i="3" s="1"/>
  <c r="H51" i="3" s="1"/>
  <c r="I50" i="3"/>
  <c r="J50" i="3" s="1"/>
  <c r="F50" i="3"/>
  <c r="E50" i="3"/>
  <c r="D50" i="3"/>
  <c r="G50" i="3" s="1"/>
  <c r="H50" i="3" s="1"/>
  <c r="J49" i="3"/>
  <c r="H49" i="3"/>
  <c r="G49" i="3"/>
  <c r="F49" i="3"/>
  <c r="E49" i="3"/>
  <c r="I49" i="3" s="1"/>
  <c r="D49" i="3"/>
  <c r="J48" i="3"/>
  <c r="I48" i="3"/>
  <c r="G48" i="3"/>
  <c r="H48" i="3" s="1"/>
  <c r="F48" i="3"/>
  <c r="E48" i="3"/>
  <c r="D48" i="3"/>
  <c r="I47" i="3"/>
  <c r="J47" i="3" s="1"/>
  <c r="H47" i="3"/>
  <c r="F47" i="3"/>
  <c r="E47" i="3"/>
  <c r="D47" i="3"/>
  <c r="G47" i="3" s="1"/>
  <c r="H46" i="3"/>
  <c r="G46" i="3"/>
  <c r="F46" i="3"/>
  <c r="E46" i="3"/>
  <c r="D46" i="3"/>
  <c r="J45" i="3"/>
  <c r="I45" i="3"/>
  <c r="F45" i="3"/>
  <c r="E45" i="3"/>
  <c r="D45" i="3"/>
  <c r="C65" i="3" s="1"/>
  <c r="F40" i="3"/>
  <c r="F41" i="3" s="1"/>
  <c r="E40" i="3"/>
  <c r="D40" i="3"/>
  <c r="C40" i="3"/>
  <c r="B40" i="3"/>
  <c r="D34" i="3"/>
  <c r="C34" i="3"/>
  <c r="B34" i="3"/>
  <c r="G29" i="3"/>
  <c r="H29" i="3" s="1"/>
  <c r="F29" i="3"/>
  <c r="E29" i="3"/>
  <c r="I29" i="3" s="1"/>
  <c r="J29" i="3" s="1"/>
  <c r="D29" i="3"/>
  <c r="J28" i="3"/>
  <c r="F28" i="3"/>
  <c r="E28" i="3"/>
  <c r="I28" i="3" s="1"/>
  <c r="D28" i="3"/>
  <c r="G28" i="3" s="1"/>
  <c r="H28" i="3" s="1"/>
  <c r="I27" i="3"/>
  <c r="J27" i="3" s="1"/>
  <c r="F27" i="3"/>
  <c r="E27" i="3"/>
  <c r="D27" i="3"/>
  <c r="G27" i="3" s="1"/>
  <c r="H27" i="3" s="1"/>
  <c r="J26" i="3"/>
  <c r="H26" i="3"/>
  <c r="G26" i="3"/>
  <c r="F26" i="3"/>
  <c r="E26" i="3"/>
  <c r="I26" i="3" s="1"/>
  <c r="D26" i="3"/>
  <c r="I25" i="3"/>
  <c r="J25" i="3" s="1"/>
  <c r="G25" i="3"/>
  <c r="H25" i="3" s="1"/>
  <c r="F25" i="3"/>
  <c r="E25" i="3"/>
  <c r="D25" i="3"/>
  <c r="I24" i="3"/>
  <c r="J24" i="3" s="1"/>
  <c r="H24" i="3"/>
  <c r="F24" i="3"/>
  <c r="E24" i="3"/>
  <c r="D24" i="3"/>
  <c r="G24" i="3" s="1"/>
  <c r="H23" i="3"/>
  <c r="G23" i="3"/>
  <c r="F23" i="3"/>
  <c r="E23" i="3"/>
  <c r="I23" i="3" s="1"/>
  <c r="J23" i="3" s="1"/>
  <c r="D23" i="3"/>
  <c r="J22" i="3"/>
  <c r="I22" i="3"/>
  <c r="G22" i="3"/>
  <c r="H22" i="3" s="1"/>
  <c r="F22" i="3"/>
  <c r="E22" i="3"/>
  <c r="D22" i="3"/>
  <c r="G21" i="3"/>
  <c r="H21" i="3" s="1"/>
  <c r="F21" i="3"/>
  <c r="E21" i="3"/>
  <c r="I21" i="3" s="1"/>
  <c r="J21" i="3" s="1"/>
  <c r="D21" i="3"/>
  <c r="J20" i="3"/>
  <c r="F20" i="3"/>
  <c r="E20" i="3"/>
  <c r="I20" i="3" s="1"/>
  <c r="D20" i="3"/>
  <c r="G20" i="3" s="1"/>
  <c r="H20" i="3" s="1"/>
  <c r="I19" i="3"/>
  <c r="J19" i="3" s="1"/>
  <c r="H19" i="3"/>
  <c r="F19" i="3"/>
  <c r="E19" i="3"/>
  <c r="D19" i="3"/>
  <c r="G19" i="3" s="1"/>
  <c r="G18" i="3"/>
  <c r="H18" i="3" s="1"/>
  <c r="F18" i="3"/>
  <c r="E18" i="3"/>
  <c r="I18" i="3" s="1"/>
  <c r="J18" i="3" s="1"/>
  <c r="D18" i="3"/>
  <c r="J17" i="3"/>
  <c r="I17" i="3"/>
  <c r="G17" i="3"/>
  <c r="H17" i="3" s="1"/>
  <c r="F17" i="3"/>
  <c r="E17" i="3"/>
  <c r="D17" i="3"/>
  <c r="I16" i="3"/>
  <c r="J16" i="3" s="1"/>
  <c r="F16" i="3"/>
  <c r="E16" i="3"/>
  <c r="D16" i="3"/>
  <c r="G16" i="3" s="1"/>
  <c r="H16" i="3" s="1"/>
  <c r="G15" i="3"/>
  <c r="H15" i="3" s="1"/>
  <c r="F15" i="3"/>
  <c r="E15" i="3"/>
  <c r="B41" i="3" s="1"/>
  <c r="D15" i="3"/>
  <c r="F69" i="4" l="1"/>
  <c r="F70" i="4" s="1"/>
  <c r="F71" i="4" s="1"/>
  <c r="I52" i="4"/>
  <c r="J52" i="4" s="1"/>
  <c r="E69" i="4"/>
  <c r="E70" i="4" s="1"/>
  <c r="E71" i="4" s="1"/>
  <c r="I45" i="4"/>
  <c r="J45" i="4" s="1"/>
  <c r="D69" i="4"/>
  <c r="D70" i="4" s="1"/>
  <c r="D71" i="4" s="1"/>
  <c r="I46" i="4"/>
  <c r="J46" i="4" s="1"/>
  <c r="B69" i="4"/>
  <c r="B70" i="4" s="1"/>
  <c r="D123" i="4"/>
  <c r="D124" i="4" s="1"/>
  <c r="D125" i="4" s="1"/>
  <c r="G105" i="4"/>
  <c r="H105" i="4" s="1"/>
  <c r="C123" i="4"/>
  <c r="C124" i="4" s="1"/>
  <c r="G106" i="4"/>
  <c r="H106" i="4" s="1"/>
  <c r="E10" i="5"/>
  <c r="E17" i="12" s="1"/>
  <c r="C35" i="3"/>
  <c r="C33" i="3"/>
  <c r="D35" i="3"/>
  <c r="D71" i="3"/>
  <c r="F69" i="3"/>
  <c r="E69" i="3"/>
  <c r="I46" i="3"/>
  <c r="J46" i="3" s="1"/>
  <c r="D69" i="3"/>
  <c r="E71" i="3"/>
  <c r="B95" i="3"/>
  <c r="D123" i="3"/>
  <c r="G105" i="3"/>
  <c r="H105" i="3" s="1"/>
  <c r="C123" i="3"/>
  <c r="B123" i="3"/>
  <c r="D125" i="3"/>
  <c r="D131" i="3"/>
  <c r="C161" i="3"/>
  <c r="C33" i="4"/>
  <c r="C34" i="4" s="1"/>
  <c r="C35" i="4" s="1"/>
  <c r="G49" i="4"/>
  <c r="H49" i="4" s="1"/>
  <c r="F99" i="4"/>
  <c r="F100" i="4" s="1"/>
  <c r="F101" i="4" s="1"/>
  <c r="E99" i="4"/>
  <c r="E100" i="4" s="1"/>
  <c r="E101" i="4" s="1"/>
  <c r="I75" i="4"/>
  <c r="J75" i="4" s="1"/>
  <c r="D99" i="4"/>
  <c r="D100" i="4" s="1"/>
  <c r="D101" i="4" s="1"/>
  <c r="I76" i="4"/>
  <c r="J76" i="4" s="1"/>
  <c r="C99" i="4"/>
  <c r="C100" i="4" s="1"/>
  <c r="I77" i="4"/>
  <c r="J77" i="4" s="1"/>
  <c r="B99" i="4"/>
  <c r="B100" i="4" s="1"/>
  <c r="I165" i="4"/>
  <c r="J165" i="4" s="1"/>
  <c r="G168" i="4"/>
  <c r="H168" i="4" s="1"/>
  <c r="I17" i="5"/>
  <c r="J17" i="5" s="1"/>
  <c r="G19" i="5"/>
  <c r="H19" i="5" s="1"/>
  <c r="I50" i="5"/>
  <c r="J50" i="5" s="1"/>
  <c r="I47" i="5"/>
  <c r="J47" i="5" s="1"/>
  <c r="G59" i="5"/>
  <c r="H59" i="5" s="1"/>
  <c r="G45" i="5"/>
  <c r="H45" i="5" s="1"/>
  <c r="C93" i="5"/>
  <c r="C94" i="5" s="1"/>
  <c r="B69" i="6"/>
  <c r="B70" i="6" s="1"/>
  <c r="D69" i="6"/>
  <c r="D70" i="6" s="1"/>
  <c r="D71" i="6" s="1"/>
  <c r="I50" i="6"/>
  <c r="J50" i="6" s="1"/>
  <c r="I47" i="6"/>
  <c r="J47" i="6" s="1"/>
  <c r="I52" i="6"/>
  <c r="J52" i="6" s="1"/>
  <c r="F69" i="6"/>
  <c r="F70" i="6" s="1"/>
  <c r="F71" i="6" s="1"/>
  <c r="I45" i="6"/>
  <c r="J45" i="6" s="1"/>
  <c r="E69" i="6"/>
  <c r="E70" i="6" s="1"/>
  <c r="E71" i="6" s="1"/>
  <c r="C69" i="6"/>
  <c r="C70" i="6" s="1"/>
  <c r="I51" i="6"/>
  <c r="J51" i="6" s="1"/>
  <c r="E41" i="3"/>
  <c r="E10" i="3" s="1"/>
  <c r="F39" i="3"/>
  <c r="E39" i="3"/>
  <c r="I15" i="3"/>
  <c r="J15" i="3" s="1"/>
  <c r="B39" i="3"/>
  <c r="D65" i="3"/>
  <c r="E99" i="5"/>
  <c r="E100" i="5" s="1"/>
  <c r="E101" i="5" s="1"/>
  <c r="I75" i="5"/>
  <c r="J75" i="5" s="1"/>
  <c r="D99" i="5"/>
  <c r="D100" i="5" s="1"/>
  <c r="F99" i="5"/>
  <c r="F100" i="5" s="1"/>
  <c r="F101" i="5" s="1"/>
  <c r="C99" i="5"/>
  <c r="C100" i="5" s="1"/>
  <c r="I79" i="5"/>
  <c r="J79" i="5" s="1"/>
  <c r="B99" i="5"/>
  <c r="B100" i="5" s="1"/>
  <c r="I80" i="5"/>
  <c r="J80" i="5" s="1"/>
  <c r="G48" i="6"/>
  <c r="H48" i="6" s="1"/>
  <c r="G49" i="6"/>
  <c r="H49" i="6" s="1"/>
  <c r="G45" i="6"/>
  <c r="H45" i="6" s="1"/>
  <c r="D93" i="7"/>
  <c r="D94" i="7" s="1"/>
  <c r="D95" i="7" s="1"/>
  <c r="B93" i="7"/>
  <c r="B94" i="7" s="1"/>
  <c r="B95" i="7" s="1"/>
  <c r="G75" i="7"/>
  <c r="H75" i="7" s="1"/>
  <c r="C93" i="7"/>
  <c r="C94" i="7" s="1"/>
  <c r="G77" i="7"/>
  <c r="H77" i="7" s="1"/>
  <c r="D39" i="3"/>
  <c r="B101" i="3"/>
  <c r="F129" i="3"/>
  <c r="D153" i="3"/>
  <c r="E159" i="3"/>
  <c r="G18" i="4"/>
  <c r="H18" i="4" s="1"/>
  <c r="G46" i="4"/>
  <c r="H46" i="4" s="1"/>
  <c r="I47" i="4"/>
  <c r="J47" i="4" s="1"/>
  <c r="G76" i="4"/>
  <c r="H76" i="4" s="1"/>
  <c r="G78" i="4"/>
  <c r="H78" i="4" s="1"/>
  <c r="D189" i="4"/>
  <c r="D190" i="4" s="1"/>
  <c r="D191" i="4" s="1"/>
  <c r="G50" i="6"/>
  <c r="H50" i="6" s="1"/>
  <c r="C93" i="3"/>
  <c r="D93" i="3"/>
  <c r="B65" i="3"/>
  <c r="B63" i="3"/>
  <c r="D95" i="3"/>
  <c r="C69" i="4"/>
  <c r="C70" i="4" s="1"/>
  <c r="I106" i="5"/>
  <c r="J106" i="5" s="1"/>
  <c r="I110" i="5"/>
  <c r="J110" i="5" s="1"/>
  <c r="B33" i="3"/>
  <c r="B69" i="3"/>
  <c r="B161" i="3"/>
  <c r="G16" i="4"/>
  <c r="H16" i="4" s="1"/>
  <c r="I20" i="4"/>
  <c r="J20" i="4" s="1"/>
  <c r="I15" i="4"/>
  <c r="J15" i="4" s="1"/>
  <c r="B41" i="4" s="1"/>
  <c r="D39" i="4"/>
  <c r="D40" i="4" s="1"/>
  <c r="D41" i="4" s="1"/>
  <c r="I49" i="4"/>
  <c r="J49" i="4" s="1"/>
  <c r="G52" i="4"/>
  <c r="H52" i="4" s="1"/>
  <c r="I107" i="4"/>
  <c r="J107" i="4" s="1"/>
  <c r="G137" i="4"/>
  <c r="H137" i="4" s="1"/>
  <c r="F39" i="5"/>
  <c r="F40" i="5" s="1"/>
  <c r="F41" i="5" s="1"/>
  <c r="I22" i="5"/>
  <c r="J22" i="5" s="1"/>
  <c r="G75" i="5"/>
  <c r="H75" i="5" s="1"/>
  <c r="G138" i="5"/>
  <c r="H138" i="5" s="1"/>
  <c r="I51" i="4"/>
  <c r="J51" i="4" s="1"/>
  <c r="F159" i="4"/>
  <c r="F160" i="4" s="1"/>
  <c r="F161" i="4" s="1"/>
  <c r="B159" i="3"/>
  <c r="D33" i="3"/>
  <c r="C41" i="3"/>
  <c r="G45" i="3"/>
  <c r="H45" i="3" s="1"/>
  <c r="C69" i="3"/>
  <c r="F99" i="3"/>
  <c r="C101" i="3"/>
  <c r="E99" i="3"/>
  <c r="I75" i="3"/>
  <c r="J75" i="3" s="1"/>
  <c r="D99" i="3"/>
  <c r="C99" i="3"/>
  <c r="B99" i="3"/>
  <c r="B93" i="3"/>
  <c r="D101" i="3"/>
  <c r="C131" i="3"/>
  <c r="B33" i="4"/>
  <c r="B34" i="4" s="1"/>
  <c r="I16" i="4"/>
  <c r="J16" i="4" s="1"/>
  <c r="I48" i="4"/>
  <c r="J48" i="4" s="1"/>
  <c r="G50" i="4"/>
  <c r="H50" i="4" s="1"/>
  <c r="G79" i="4"/>
  <c r="H79" i="4" s="1"/>
  <c r="D93" i="4"/>
  <c r="D94" i="4" s="1"/>
  <c r="D95" i="4" s="1"/>
  <c r="G75" i="4"/>
  <c r="H75" i="4" s="1"/>
  <c r="C95" i="4" s="1"/>
  <c r="B93" i="4"/>
  <c r="B94" i="4" s="1"/>
  <c r="B95" i="4" s="1"/>
  <c r="I80" i="4"/>
  <c r="J80" i="4" s="1"/>
  <c r="D153" i="4"/>
  <c r="D154" i="4" s="1"/>
  <c r="D155" i="4" s="1"/>
  <c r="G135" i="4"/>
  <c r="H135" i="4" s="1"/>
  <c r="C153" i="4"/>
  <c r="C154" i="4" s="1"/>
  <c r="C155" i="4" s="1"/>
  <c r="G136" i="4"/>
  <c r="H136" i="4" s="1"/>
  <c r="B153" i="4"/>
  <c r="B154" i="4" s="1"/>
  <c r="B155" i="4" s="1"/>
  <c r="G18" i="5"/>
  <c r="H18" i="5" s="1"/>
  <c r="I77" i="5"/>
  <c r="J77" i="5" s="1"/>
  <c r="G82" i="5"/>
  <c r="H82" i="5" s="1"/>
  <c r="I111" i="5"/>
  <c r="J111" i="5" s="1"/>
  <c r="C159" i="5"/>
  <c r="C160" i="5" s="1"/>
  <c r="G137" i="5"/>
  <c r="H137" i="5" s="1"/>
  <c r="C33" i="6"/>
  <c r="C34" i="6" s="1"/>
  <c r="E161" i="3"/>
  <c r="B35" i="3"/>
  <c r="B5" i="3" s="1"/>
  <c r="D41" i="3"/>
  <c r="D10" i="3" s="1"/>
  <c r="C63" i="3"/>
  <c r="B71" i="3"/>
  <c r="B10" i="3" s="1"/>
  <c r="D161" i="3"/>
  <c r="I18" i="4"/>
  <c r="J18" i="4" s="1"/>
  <c r="I50" i="4"/>
  <c r="J50" i="4" s="1"/>
  <c r="F129" i="4"/>
  <c r="F130" i="4" s="1"/>
  <c r="F131" i="4" s="1"/>
  <c r="F10" i="4" s="1"/>
  <c r="F16" i="12" s="1"/>
  <c r="E129" i="4"/>
  <c r="E130" i="4" s="1"/>
  <c r="E131" i="4" s="1"/>
  <c r="I105" i="4"/>
  <c r="J105" i="4" s="1"/>
  <c r="D129" i="4"/>
  <c r="D130" i="4" s="1"/>
  <c r="I106" i="4"/>
  <c r="J106" i="4" s="1"/>
  <c r="C129" i="4"/>
  <c r="C130" i="4" s="1"/>
  <c r="B129" i="4"/>
  <c r="B130" i="4" s="1"/>
  <c r="B131" i="4" s="1"/>
  <c r="I108" i="4"/>
  <c r="J108" i="4" s="1"/>
  <c r="G107" i="4"/>
  <c r="H107" i="4" s="1"/>
  <c r="G109" i="4"/>
  <c r="H109" i="4" s="1"/>
  <c r="E159" i="4"/>
  <c r="E160" i="4" s="1"/>
  <c r="D183" i="4"/>
  <c r="D184" i="4" s="1"/>
  <c r="D185" i="4" s="1"/>
  <c r="G16" i="5"/>
  <c r="H16" i="5" s="1"/>
  <c r="I20" i="5"/>
  <c r="J20" i="5" s="1"/>
  <c r="I15" i="5"/>
  <c r="J15" i="5" s="1"/>
  <c r="B41" i="5" s="1"/>
  <c r="G22" i="5"/>
  <c r="H22" i="5" s="1"/>
  <c r="I82" i="5"/>
  <c r="J82" i="5" s="1"/>
  <c r="I109" i="5"/>
  <c r="J109" i="5" s="1"/>
  <c r="G112" i="5"/>
  <c r="H112" i="5" s="1"/>
  <c r="G106" i="5"/>
  <c r="H106" i="5" s="1"/>
  <c r="C123" i="5"/>
  <c r="C124" i="5" s="1"/>
  <c r="G109" i="5"/>
  <c r="H109" i="5" s="1"/>
  <c r="D161" i="6"/>
  <c r="F10" i="3"/>
  <c r="C39" i="3"/>
  <c r="D63" i="3"/>
  <c r="C71" i="3"/>
  <c r="C95" i="3"/>
  <c r="F101" i="3"/>
  <c r="E131" i="3"/>
  <c r="B63" i="4"/>
  <c r="B64" i="4" s="1"/>
  <c r="B65" i="4" s="1"/>
  <c r="G108" i="4"/>
  <c r="H108" i="4" s="1"/>
  <c r="I109" i="4"/>
  <c r="J109" i="4" s="1"/>
  <c r="B123" i="4"/>
  <c r="B124" i="4" s="1"/>
  <c r="B125" i="4" s="1"/>
  <c r="B189" i="4"/>
  <c r="B190" i="4" s="1"/>
  <c r="I167" i="4"/>
  <c r="J167" i="4" s="1"/>
  <c r="D33" i="5"/>
  <c r="D34" i="5" s="1"/>
  <c r="D35" i="5" s="1"/>
  <c r="D65" i="5"/>
  <c r="I78" i="5"/>
  <c r="J78" i="5" s="1"/>
  <c r="I20" i="6"/>
  <c r="J20" i="6" s="1"/>
  <c r="C41" i="6" s="1"/>
  <c r="B39" i="6"/>
  <c r="B40" i="6" s="1"/>
  <c r="B41" i="6" s="1"/>
  <c r="I22" i="6"/>
  <c r="J22" i="6" s="1"/>
  <c r="B63" i="6"/>
  <c r="B64" i="6" s="1"/>
  <c r="B93" i="6"/>
  <c r="B94" i="6" s="1"/>
  <c r="D93" i="6"/>
  <c r="D94" i="6" s="1"/>
  <c r="G75" i="6"/>
  <c r="H75" i="6" s="1"/>
  <c r="G80" i="6"/>
  <c r="H80" i="6" s="1"/>
  <c r="C93" i="6"/>
  <c r="C94" i="6" s="1"/>
  <c r="G106" i="6"/>
  <c r="H106" i="6" s="1"/>
  <c r="C123" i="6"/>
  <c r="C125" i="6"/>
  <c r="F159" i="3"/>
  <c r="G15" i="4"/>
  <c r="H15" i="4" s="1"/>
  <c r="D33" i="4"/>
  <c r="D34" i="4" s="1"/>
  <c r="D35" i="4" s="1"/>
  <c r="C39" i="4"/>
  <c r="C40" i="4" s="1"/>
  <c r="C41" i="4" s="1"/>
  <c r="C63" i="4"/>
  <c r="C64" i="4" s="1"/>
  <c r="F189" i="4"/>
  <c r="F190" i="4" s="1"/>
  <c r="F191" i="4" s="1"/>
  <c r="G15" i="5"/>
  <c r="H15" i="5" s="1"/>
  <c r="F69" i="5"/>
  <c r="F70" i="5" s="1"/>
  <c r="F71" i="5" s="1"/>
  <c r="G47" i="5"/>
  <c r="H47" i="5" s="1"/>
  <c r="G79" i="5"/>
  <c r="H79" i="5" s="1"/>
  <c r="G139" i="5"/>
  <c r="H139" i="5" s="1"/>
  <c r="I140" i="5"/>
  <c r="J140" i="5" s="1"/>
  <c r="C153" i="5"/>
  <c r="C154" i="5" s="1"/>
  <c r="C155" i="5" s="1"/>
  <c r="G15" i="6"/>
  <c r="H15" i="6" s="1"/>
  <c r="I18" i="6"/>
  <c r="J18" i="6" s="1"/>
  <c r="G22" i="6"/>
  <c r="H22" i="6" s="1"/>
  <c r="G46" i="6"/>
  <c r="H46" i="6" s="1"/>
  <c r="I48" i="6"/>
  <c r="J48" i="6" s="1"/>
  <c r="I53" i="6"/>
  <c r="J53" i="6" s="1"/>
  <c r="I81" i="6"/>
  <c r="J81" i="6" s="1"/>
  <c r="I82" i="6"/>
  <c r="J82" i="6" s="1"/>
  <c r="D33" i="7"/>
  <c r="D34" i="7" s="1"/>
  <c r="D35" i="7" s="1"/>
  <c r="D5" i="7" s="1"/>
  <c r="D8" i="12" s="1"/>
  <c r="E39" i="4"/>
  <c r="E40" i="4" s="1"/>
  <c r="E41" i="4" s="1"/>
  <c r="C33" i="5"/>
  <c r="C34" i="5" s="1"/>
  <c r="C39" i="5"/>
  <c r="C40" i="5" s="1"/>
  <c r="I136" i="5"/>
  <c r="J136" i="5" s="1"/>
  <c r="I139" i="5"/>
  <c r="J139" i="5" s="1"/>
  <c r="G19" i="6"/>
  <c r="H19" i="6" s="1"/>
  <c r="I21" i="6"/>
  <c r="J21" i="6" s="1"/>
  <c r="G78" i="6"/>
  <c r="H78" i="6" s="1"/>
  <c r="G82" i="6"/>
  <c r="H82" i="6" s="1"/>
  <c r="F161" i="3"/>
  <c r="B129" i="3"/>
  <c r="B153" i="3"/>
  <c r="D155" i="3"/>
  <c r="G51" i="4"/>
  <c r="H51" i="4" s="1"/>
  <c r="B159" i="4"/>
  <c r="B160" i="4" s="1"/>
  <c r="B161" i="4" s="1"/>
  <c r="G167" i="4"/>
  <c r="H167" i="4" s="1"/>
  <c r="B183" i="4"/>
  <c r="B184" i="4" s="1"/>
  <c r="B185" i="4" s="1"/>
  <c r="G20" i="5"/>
  <c r="H20" i="5" s="1"/>
  <c r="D39" i="5"/>
  <c r="D40" i="5" s="1"/>
  <c r="D41" i="5" s="1"/>
  <c r="I46" i="5"/>
  <c r="J46" i="5" s="1"/>
  <c r="G50" i="5"/>
  <c r="H50" i="5" s="1"/>
  <c r="B69" i="5"/>
  <c r="B70" i="5" s="1"/>
  <c r="B159" i="5"/>
  <c r="B160" i="5" s="1"/>
  <c r="B161" i="5" s="1"/>
  <c r="I17" i="6"/>
  <c r="J17" i="6" s="1"/>
  <c r="G23" i="6"/>
  <c r="H23" i="6" s="1"/>
  <c r="G53" i="6"/>
  <c r="H53" i="6" s="1"/>
  <c r="G47" i="6"/>
  <c r="H47" i="6" s="1"/>
  <c r="I49" i="6"/>
  <c r="J49" i="6" s="1"/>
  <c r="G54" i="6"/>
  <c r="H54" i="6" s="1"/>
  <c r="C129" i="3"/>
  <c r="C153" i="3"/>
  <c r="I137" i="4"/>
  <c r="J137" i="4" s="1"/>
  <c r="C159" i="4"/>
  <c r="C160" i="4" s="1"/>
  <c r="C161" i="4" s="1"/>
  <c r="I168" i="4"/>
  <c r="J168" i="4" s="1"/>
  <c r="C183" i="4"/>
  <c r="C184" i="4" s="1"/>
  <c r="C185" i="4" s="1"/>
  <c r="I21" i="5"/>
  <c r="J21" i="5" s="1"/>
  <c r="I45" i="5"/>
  <c r="J45" i="5" s="1"/>
  <c r="G48" i="5"/>
  <c r="H48" i="5" s="1"/>
  <c r="B63" i="5"/>
  <c r="B64" i="5" s="1"/>
  <c r="B65" i="5" s="1"/>
  <c r="C69" i="5"/>
  <c r="C70" i="5" s="1"/>
  <c r="G78" i="5"/>
  <c r="H78" i="5" s="1"/>
  <c r="G81" i="5"/>
  <c r="H81" i="5" s="1"/>
  <c r="D123" i="5"/>
  <c r="D124" i="5" s="1"/>
  <c r="D125" i="5" s="1"/>
  <c r="G105" i="5"/>
  <c r="H105" i="5" s="1"/>
  <c r="B125" i="5" s="1"/>
  <c r="G108" i="5"/>
  <c r="H108" i="5" s="1"/>
  <c r="G111" i="5"/>
  <c r="H111" i="5" s="1"/>
  <c r="I54" i="6"/>
  <c r="J54" i="6" s="1"/>
  <c r="G81" i="6"/>
  <c r="H81" i="6" s="1"/>
  <c r="E129" i="6"/>
  <c r="D131" i="6"/>
  <c r="B155" i="6"/>
  <c r="I46" i="7"/>
  <c r="J46" i="7" s="1"/>
  <c r="D129" i="3"/>
  <c r="B131" i="3"/>
  <c r="G135" i="3"/>
  <c r="H135" i="3" s="1"/>
  <c r="C159" i="3"/>
  <c r="D159" i="4"/>
  <c r="D160" i="4" s="1"/>
  <c r="D161" i="4" s="1"/>
  <c r="G165" i="4"/>
  <c r="H165" i="4" s="1"/>
  <c r="C189" i="4"/>
  <c r="C190" i="4" s="1"/>
  <c r="C191" i="4" s="1"/>
  <c r="B33" i="5"/>
  <c r="B34" i="5" s="1"/>
  <c r="I52" i="5"/>
  <c r="J52" i="5" s="1"/>
  <c r="C63" i="5"/>
  <c r="C64" i="5" s="1"/>
  <c r="C65" i="5" s="1"/>
  <c r="D69" i="5"/>
  <c r="D70" i="5" s="1"/>
  <c r="D71" i="5" s="1"/>
  <c r="I81" i="5"/>
  <c r="J81" i="5" s="1"/>
  <c r="B93" i="5"/>
  <c r="B94" i="5" s="1"/>
  <c r="B95" i="5" s="1"/>
  <c r="F129" i="5"/>
  <c r="F130" i="5" s="1"/>
  <c r="F131" i="5" s="1"/>
  <c r="E129" i="5"/>
  <c r="E130" i="5" s="1"/>
  <c r="E131" i="5" s="1"/>
  <c r="D129" i="5"/>
  <c r="D130" i="5" s="1"/>
  <c r="C129" i="5"/>
  <c r="C130" i="5" s="1"/>
  <c r="I107" i="5"/>
  <c r="J107" i="5" s="1"/>
  <c r="G135" i="5"/>
  <c r="H135" i="5" s="1"/>
  <c r="D153" i="5"/>
  <c r="D154" i="5" s="1"/>
  <c r="I137" i="5"/>
  <c r="J137" i="5" s="1"/>
  <c r="G18" i="6"/>
  <c r="H18" i="6" s="1"/>
  <c r="D33" i="6"/>
  <c r="D34" i="6" s="1"/>
  <c r="D35" i="6" s="1"/>
  <c r="D63" i="6"/>
  <c r="D64" i="6" s="1"/>
  <c r="D65" i="6" s="1"/>
  <c r="G76" i="6"/>
  <c r="H76" i="6" s="1"/>
  <c r="B101" i="6"/>
  <c r="I105" i="3"/>
  <c r="J105" i="3" s="1"/>
  <c r="I136" i="3"/>
  <c r="J136" i="3" s="1"/>
  <c r="G17" i="4"/>
  <c r="H17" i="4" s="1"/>
  <c r="I135" i="4"/>
  <c r="J135" i="4" s="1"/>
  <c r="I166" i="4"/>
  <c r="J166" i="4" s="1"/>
  <c r="G17" i="5"/>
  <c r="H17" i="5" s="1"/>
  <c r="I49" i="5"/>
  <c r="J49" i="5" s="1"/>
  <c r="I83" i="5"/>
  <c r="J83" i="5" s="1"/>
  <c r="I108" i="5"/>
  <c r="J108" i="5" s="1"/>
  <c r="G110" i="5"/>
  <c r="H110" i="5" s="1"/>
  <c r="B129" i="5"/>
  <c r="B130" i="5" s="1"/>
  <c r="I135" i="5"/>
  <c r="J135" i="5" s="1"/>
  <c r="F159" i="5"/>
  <c r="F160" i="5" s="1"/>
  <c r="F161" i="5" s="1"/>
  <c r="E159" i="5"/>
  <c r="E160" i="5" s="1"/>
  <c r="E161" i="5" s="1"/>
  <c r="D159" i="5"/>
  <c r="D160" i="5" s="1"/>
  <c r="D161" i="5" s="1"/>
  <c r="G140" i="5"/>
  <c r="H140" i="5" s="1"/>
  <c r="E39" i="6"/>
  <c r="E40" i="6" s="1"/>
  <c r="E41" i="6" s="1"/>
  <c r="I15" i="6"/>
  <c r="J15" i="6" s="1"/>
  <c r="I19" i="6"/>
  <c r="J19" i="6" s="1"/>
  <c r="F39" i="6"/>
  <c r="F40" i="6" s="1"/>
  <c r="F41" i="6" s="1"/>
  <c r="D39" i="6"/>
  <c r="D40" i="6" s="1"/>
  <c r="D41" i="6" s="1"/>
  <c r="I16" i="6"/>
  <c r="J16" i="6" s="1"/>
  <c r="G20" i="6"/>
  <c r="H20" i="6" s="1"/>
  <c r="B33" i="6"/>
  <c r="B34" i="6" s="1"/>
  <c r="G51" i="6"/>
  <c r="H51" i="6" s="1"/>
  <c r="F131" i="6"/>
  <c r="B153" i="6"/>
  <c r="G142" i="6"/>
  <c r="H142" i="6" s="1"/>
  <c r="C155" i="6"/>
  <c r="I59" i="7"/>
  <c r="J59" i="7" s="1"/>
  <c r="I45" i="7"/>
  <c r="J45" i="7" s="1"/>
  <c r="C33" i="8"/>
  <c r="C34" i="8" s="1"/>
  <c r="C35" i="8" s="1"/>
  <c r="G17" i="8"/>
  <c r="H17" i="8" s="1"/>
  <c r="D33" i="8"/>
  <c r="D34" i="8" s="1"/>
  <c r="D35" i="8" s="1"/>
  <c r="B33" i="8"/>
  <c r="B34" i="8" s="1"/>
  <c r="G15" i="8"/>
  <c r="H15" i="8" s="1"/>
  <c r="I76" i="6"/>
  <c r="J76" i="6" s="1"/>
  <c r="E99" i="6"/>
  <c r="E100" i="6" s="1"/>
  <c r="E101" i="6" s="1"/>
  <c r="B123" i="6"/>
  <c r="I107" i="6"/>
  <c r="J107" i="6" s="1"/>
  <c r="G19" i="7"/>
  <c r="H19" i="7" s="1"/>
  <c r="I49" i="7"/>
  <c r="J49" i="7" s="1"/>
  <c r="G78" i="7"/>
  <c r="H78" i="7" s="1"/>
  <c r="I79" i="7"/>
  <c r="J79" i="7" s="1"/>
  <c r="D129" i="7"/>
  <c r="D130" i="7" s="1"/>
  <c r="I138" i="7"/>
  <c r="J138" i="7" s="1"/>
  <c r="D39" i="8"/>
  <c r="D40" i="8" s="1"/>
  <c r="D41" i="8" s="1"/>
  <c r="B63" i="8"/>
  <c r="B64" i="8" s="1"/>
  <c r="B65" i="8" s="1"/>
  <c r="I23" i="6"/>
  <c r="J23" i="6" s="1"/>
  <c r="G52" i="6"/>
  <c r="H52" i="6" s="1"/>
  <c r="F99" i="6"/>
  <c r="F100" i="6" s="1"/>
  <c r="F101" i="6" s="1"/>
  <c r="D129" i="6"/>
  <c r="E131" i="6"/>
  <c r="F129" i="6"/>
  <c r="C129" i="6"/>
  <c r="B129" i="6"/>
  <c r="D155" i="6"/>
  <c r="C161" i="6"/>
  <c r="D63" i="7"/>
  <c r="D64" i="7" s="1"/>
  <c r="D65" i="7" s="1"/>
  <c r="G76" i="7"/>
  <c r="H76" i="7" s="1"/>
  <c r="C123" i="7"/>
  <c r="C124" i="7" s="1"/>
  <c r="G105" i="7"/>
  <c r="H105" i="7" s="1"/>
  <c r="D123" i="7"/>
  <c r="D124" i="7" s="1"/>
  <c r="D125" i="7" s="1"/>
  <c r="G108" i="7"/>
  <c r="H108" i="7" s="1"/>
  <c r="B123" i="7"/>
  <c r="B124" i="7" s="1"/>
  <c r="G109" i="7"/>
  <c r="H109" i="7" s="1"/>
  <c r="I109" i="7"/>
  <c r="J109" i="7" s="1"/>
  <c r="D153" i="7"/>
  <c r="D154" i="7" s="1"/>
  <c r="D155" i="7" s="1"/>
  <c r="I46" i="6"/>
  <c r="J46" i="6" s="1"/>
  <c r="I75" i="6"/>
  <c r="J75" i="6" s="1"/>
  <c r="G77" i="6"/>
  <c r="H77" i="6" s="1"/>
  <c r="E161" i="6"/>
  <c r="G15" i="7"/>
  <c r="H15" i="7" s="1"/>
  <c r="D69" i="7"/>
  <c r="D70" i="7" s="1"/>
  <c r="D71" i="7" s="1"/>
  <c r="G107" i="7"/>
  <c r="H107" i="7" s="1"/>
  <c r="G111" i="7"/>
  <c r="H111" i="7" s="1"/>
  <c r="D159" i="7"/>
  <c r="D160" i="7" s="1"/>
  <c r="G138" i="7"/>
  <c r="H138" i="7" s="1"/>
  <c r="G18" i="8"/>
  <c r="H18" i="8" s="1"/>
  <c r="G52" i="8"/>
  <c r="H52" i="8" s="1"/>
  <c r="I79" i="8"/>
  <c r="J79" i="8" s="1"/>
  <c r="I83" i="8"/>
  <c r="J83" i="8" s="1"/>
  <c r="F99" i="8"/>
  <c r="F100" i="8" s="1"/>
  <c r="F101" i="8" s="1"/>
  <c r="I82" i="8"/>
  <c r="J82" i="8" s="1"/>
  <c r="I80" i="8"/>
  <c r="J80" i="8" s="1"/>
  <c r="D99" i="8"/>
  <c r="D100" i="8" s="1"/>
  <c r="D101" i="8" s="1"/>
  <c r="C63" i="6"/>
  <c r="C64" i="6" s="1"/>
  <c r="I77" i="6"/>
  <c r="J77" i="6" s="1"/>
  <c r="B131" i="6"/>
  <c r="C159" i="6"/>
  <c r="D159" i="6"/>
  <c r="B159" i="6"/>
  <c r="F161" i="6"/>
  <c r="F159" i="6"/>
  <c r="I135" i="6"/>
  <c r="J135" i="6" s="1"/>
  <c r="E159" i="6"/>
  <c r="I15" i="7"/>
  <c r="J15" i="7" s="1"/>
  <c r="G20" i="7"/>
  <c r="H20" i="7" s="1"/>
  <c r="E69" i="7"/>
  <c r="E70" i="7" s="1"/>
  <c r="E71" i="7" s="1"/>
  <c r="C39" i="8"/>
  <c r="C40" i="8" s="1"/>
  <c r="G50" i="8"/>
  <c r="H50" i="8" s="1"/>
  <c r="G79" i="6"/>
  <c r="H79" i="6" s="1"/>
  <c r="C131" i="6"/>
  <c r="B161" i="6"/>
  <c r="C33" i="7"/>
  <c r="C34" i="7" s="1"/>
  <c r="G45" i="7"/>
  <c r="H45" i="7" s="1"/>
  <c r="G52" i="7"/>
  <c r="H52" i="7" s="1"/>
  <c r="G47" i="7"/>
  <c r="H47" i="7" s="1"/>
  <c r="G48" i="7"/>
  <c r="H48" i="7" s="1"/>
  <c r="I50" i="7"/>
  <c r="J50" i="7" s="1"/>
  <c r="I110" i="7"/>
  <c r="J110" i="7" s="1"/>
  <c r="B159" i="7"/>
  <c r="B160" i="7" s="1"/>
  <c r="I79" i="6"/>
  <c r="J79" i="6" s="1"/>
  <c r="G18" i="7"/>
  <c r="H18" i="7" s="1"/>
  <c r="I52" i="7"/>
  <c r="J52" i="7" s="1"/>
  <c r="G81" i="7"/>
  <c r="H81" i="7" s="1"/>
  <c r="G19" i="8"/>
  <c r="H19" i="8" s="1"/>
  <c r="I28" i="8"/>
  <c r="J28" i="8" s="1"/>
  <c r="I15" i="8"/>
  <c r="J15" i="8" s="1"/>
  <c r="C99" i="6"/>
  <c r="C100" i="6" s="1"/>
  <c r="D123" i="6"/>
  <c r="I16" i="7"/>
  <c r="J16" i="7" s="1"/>
  <c r="E39" i="7"/>
  <c r="E40" i="7" s="1"/>
  <c r="E41" i="7" s="1"/>
  <c r="F69" i="7"/>
  <c r="F70" i="7" s="1"/>
  <c r="F71" i="7" s="1"/>
  <c r="I106" i="7"/>
  <c r="J106" i="7" s="1"/>
  <c r="I107" i="7"/>
  <c r="J107" i="7" s="1"/>
  <c r="I137" i="7"/>
  <c r="J137" i="7" s="1"/>
  <c r="F39" i="8"/>
  <c r="F40" i="8" s="1"/>
  <c r="F41" i="8" s="1"/>
  <c r="B39" i="8"/>
  <c r="B40" i="8" s="1"/>
  <c r="I18" i="8"/>
  <c r="J18" i="8" s="1"/>
  <c r="E39" i="8"/>
  <c r="E40" i="8" s="1"/>
  <c r="E41" i="8" s="1"/>
  <c r="I16" i="8"/>
  <c r="J16" i="8" s="1"/>
  <c r="G16" i="9"/>
  <c r="H16" i="9" s="1"/>
  <c r="G19" i="9"/>
  <c r="H19" i="9" s="1"/>
  <c r="C99" i="7"/>
  <c r="C100" i="7" s="1"/>
  <c r="C101" i="7" s="1"/>
  <c r="B99" i="7"/>
  <c r="B100" i="7" s="1"/>
  <c r="B101" i="7" s="1"/>
  <c r="I78" i="7"/>
  <c r="J78" i="7" s="1"/>
  <c r="F101" i="7" s="1"/>
  <c r="B129" i="7"/>
  <c r="B130" i="7" s="1"/>
  <c r="F129" i="7"/>
  <c r="F130" i="7" s="1"/>
  <c r="F131" i="7" s="1"/>
  <c r="C129" i="7"/>
  <c r="C130" i="7" s="1"/>
  <c r="C63" i="8"/>
  <c r="C64" i="8" s="1"/>
  <c r="G53" i="8"/>
  <c r="H53" i="8" s="1"/>
  <c r="G51" i="8"/>
  <c r="H51" i="8" s="1"/>
  <c r="G45" i="8"/>
  <c r="H45" i="8" s="1"/>
  <c r="G46" i="8"/>
  <c r="H46" i="8" s="1"/>
  <c r="D63" i="8"/>
  <c r="D64" i="8" s="1"/>
  <c r="D65" i="8" s="1"/>
  <c r="B129" i="8"/>
  <c r="B130" i="8" s="1"/>
  <c r="B131" i="8" s="1"/>
  <c r="I108" i="8"/>
  <c r="J108" i="8" s="1"/>
  <c r="F129" i="8"/>
  <c r="F130" i="8" s="1"/>
  <c r="F131" i="8" s="1"/>
  <c r="I111" i="8"/>
  <c r="J111" i="8" s="1"/>
  <c r="D129" i="8"/>
  <c r="D130" i="8" s="1"/>
  <c r="D131" i="8" s="1"/>
  <c r="I106" i="8"/>
  <c r="J106" i="8" s="1"/>
  <c r="I109" i="8"/>
  <c r="J109" i="8" s="1"/>
  <c r="I113" i="8"/>
  <c r="J113" i="8" s="1"/>
  <c r="E129" i="8"/>
  <c r="E130" i="8" s="1"/>
  <c r="E131" i="8" s="1"/>
  <c r="I105" i="8"/>
  <c r="J105" i="8" s="1"/>
  <c r="I107" i="8"/>
  <c r="J107" i="8" s="1"/>
  <c r="I51" i="7"/>
  <c r="J51" i="7" s="1"/>
  <c r="G80" i="7"/>
  <c r="H80" i="7" s="1"/>
  <c r="I108" i="7"/>
  <c r="J108" i="7" s="1"/>
  <c r="E159" i="7"/>
  <c r="E160" i="7" s="1"/>
  <c r="E161" i="7" s="1"/>
  <c r="I135" i="7"/>
  <c r="J135" i="7" s="1"/>
  <c r="C159" i="7"/>
  <c r="C160" i="7" s="1"/>
  <c r="I139" i="7"/>
  <c r="J139" i="7" s="1"/>
  <c r="F159" i="7"/>
  <c r="F160" i="7" s="1"/>
  <c r="F161" i="7" s="1"/>
  <c r="I20" i="8"/>
  <c r="J20" i="8" s="1"/>
  <c r="B125" i="6"/>
  <c r="D153" i="6"/>
  <c r="G135" i="6"/>
  <c r="H135" i="6" s="1"/>
  <c r="G46" i="7"/>
  <c r="H46" i="7" s="1"/>
  <c r="I48" i="7"/>
  <c r="J48" i="7" s="1"/>
  <c r="B63" i="7"/>
  <c r="B64" i="7" s="1"/>
  <c r="B69" i="7"/>
  <c r="B70" i="7" s="1"/>
  <c r="I76" i="7"/>
  <c r="J76" i="7" s="1"/>
  <c r="E129" i="7"/>
  <c r="E130" i="7" s="1"/>
  <c r="E131" i="7" s="1"/>
  <c r="C153" i="7"/>
  <c r="C154" i="7" s="1"/>
  <c r="E69" i="8"/>
  <c r="E70" i="8" s="1"/>
  <c r="E71" i="8" s="1"/>
  <c r="I51" i="8"/>
  <c r="J51" i="8" s="1"/>
  <c r="C69" i="8"/>
  <c r="C70" i="8" s="1"/>
  <c r="I55" i="8"/>
  <c r="J55" i="8" s="1"/>
  <c r="I49" i="8"/>
  <c r="J49" i="8" s="1"/>
  <c r="D153" i="8"/>
  <c r="I47" i="9"/>
  <c r="J47" i="9" s="1"/>
  <c r="I51" i="9"/>
  <c r="J51" i="9" s="1"/>
  <c r="G17" i="7"/>
  <c r="H17" i="7" s="1"/>
  <c r="I18" i="7"/>
  <c r="J18" i="7" s="1"/>
  <c r="B33" i="7"/>
  <c r="B34" i="7" s="1"/>
  <c r="B35" i="7" s="1"/>
  <c r="B39" i="7"/>
  <c r="B40" i="7" s="1"/>
  <c r="B41" i="7" s="1"/>
  <c r="I47" i="7"/>
  <c r="J47" i="7" s="1"/>
  <c r="G51" i="7"/>
  <c r="H51" i="7" s="1"/>
  <c r="C63" i="7"/>
  <c r="C64" i="7" s="1"/>
  <c r="C65" i="7" s="1"/>
  <c r="C69" i="7"/>
  <c r="C70" i="7" s="1"/>
  <c r="I81" i="7"/>
  <c r="J81" i="7" s="1"/>
  <c r="I105" i="7"/>
  <c r="J105" i="7" s="1"/>
  <c r="I111" i="7"/>
  <c r="J111" i="7" s="1"/>
  <c r="G136" i="7"/>
  <c r="H136" i="7" s="1"/>
  <c r="G139" i="7"/>
  <c r="H139" i="7" s="1"/>
  <c r="I17" i="8"/>
  <c r="J17" i="8" s="1"/>
  <c r="C129" i="8"/>
  <c r="C130" i="8" s="1"/>
  <c r="C131" i="8" s="1"/>
  <c r="C153" i="6"/>
  <c r="G16" i="7"/>
  <c r="H16" i="7" s="1"/>
  <c r="I20" i="7"/>
  <c r="J20" i="7" s="1"/>
  <c r="G49" i="7"/>
  <c r="H49" i="7" s="1"/>
  <c r="I75" i="7"/>
  <c r="J75" i="7" s="1"/>
  <c r="D99" i="7"/>
  <c r="D100" i="7" s="1"/>
  <c r="D101" i="7" s="1"/>
  <c r="I136" i="7"/>
  <c r="J136" i="7" s="1"/>
  <c r="I81" i="8"/>
  <c r="J81" i="8" s="1"/>
  <c r="G49" i="10"/>
  <c r="H49" i="10" s="1"/>
  <c r="G50" i="10"/>
  <c r="H50" i="10" s="1"/>
  <c r="B153" i="7"/>
  <c r="B154" i="7" s="1"/>
  <c r="B155" i="7" s="1"/>
  <c r="B123" i="8"/>
  <c r="B124" i="8" s="1"/>
  <c r="B125" i="8" s="1"/>
  <c r="G77" i="9"/>
  <c r="H77" i="9" s="1"/>
  <c r="I141" i="9"/>
  <c r="J141" i="9" s="1"/>
  <c r="E161" i="9"/>
  <c r="F10" i="10"/>
  <c r="F22" i="12" s="1"/>
  <c r="G16" i="8"/>
  <c r="H16" i="8" s="1"/>
  <c r="G20" i="8"/>
  <c r="H20" i="8" s="1"/>
  <c r="I52" i="8"/>
  <c r="J52" i="8" s="1"/>
  <c r="I52" i="9"/>
  <c r="J52" i="9" s="1"/>
  <c r="G19" i="10"/>
  <c r="H19" i="10" s="1"/>
  <c r="B153" i="8"/>
  <c r="F159" i="8"/>
  <c r="I50" i="9"/>
  <c r="J50" i="9" s="1"/>
  <c r="I48" i="9"/>
  <c r="J48" i="9" s="1"/>
  <c r="B159" i="9"/>
  <c r="E99" i="10"/>
  <c r="E100" i="10" s="1"/>
  <c r="E101" i="10" s="1"/>
  <c r="D99" i="10"/>
  <c r="D100" i="10" s="1"/>
  <c r="D101" i="10" s="1"/>
  <c r="C99" i="10"/>
  <c r="C100" i="10" s="1"/>
  <c r="I78" i="10"/>
  <c r="J78" i="10" s="1"/>
  <c r="I77" i="10"/>
  <c r="J77" i="10" s="1"/>
  <c r="I75" i="10"/>
  <c r="J75" i="10" s="1"/>
  <c r="I76" i="10"/>
  <c r="J76" i="10" s="1"/>
  <c r="I48" i="8"/>
  <c r="J48" i="8" s="1"/>
  <c r="I50" i="8"/>
  <c r="J50" i="8" s="1"/>
  <c r="I53" i="8"/>
  <c r="J53" i="8" s="1"/>
  <c r="D69" i="8"/>
  <c r="D70" i="8" s="1"/>
  <c r="D71" i="8" s="1"/>
  <c r="E99" i="8"/>
  <c r="E100" i="8" s="1"/>
  <c r="E101" i="8" s="1"/>
  <c r="I77" i="8"/>
  <c r="J77" i="8" s="1"/>
  <c r="I78" i="8"/>
  <c r="J78" i="8" s="1"/>
  <c r="I76" i="8"/>
  <c r="J76" i="8" s="1"/>
  <c r="G80" i="8"/>
  <c r="H80" i="8" s="1"/>
  <c r="B33" i="9"/>
  <c r="B34" i="9" s="1"/>
  <c r="G18" i="10"/>
  <c r="H18" i="10" s="1"/>
  <c r="G47" i="8"/>
  <c r="H47" i="8" s="1"/>
  <c r="C41" i="9"/>
  <c r="I55" i="9"/>
  <c r="J55" i="9" s="1"/>
  <c r="D93" i="8"/>
  <c r="D94" i="8" s="1"/>
  <c r="D95" i="8" s="1"/>
  <c r="I110" i="8"/>
  <c r="J110" i="8" s="1"/>
  <c r="I77" i="9"/>
  <c r="J77" i="9" s="1"/>
  <c r="F99" i="9"/>
  <c r="F100" i="9" s="1"/>
  <c r="F101" i="9" s="1"/>
  <c r="I82" i="9"/>
  <c r="J82" i="9" s="1"/>
  <c r="D123" i="9"/>
  <c r="D124" i="9" s="1"/>
  <c r="D125" i="9" s="1"/>
  <c r="B69" i="8"/>
  <c r="B70" i="8" s="1"/>
  <c r="B71" i="8" s="1"/>
  <c r="G108" i="8"/>
  <c r="H108" i="8" s="1"/>
  <c r="G109" i="8"/>
  <c r="H109" i="8" s="1"/>
  <c r="E159" i="8"/>
  <c r="B155" i="8"/>
  <c r="C161" i="8"/>
  <c r="I16" i="9"/>
  <c r="J16" i="9" s="1"/>
  <c r="I29" i="9"/>
  <c r="J29" i="9" s="1"/>
  <c r="I49" i="9"/>
  <c r="J49" i="9" s="1"/>
  <c r="I75" i="9"/>
  <c r="J75" i="9" s="1"/>
  <c r="C153" i="9"/>
  <c r="C159" i="9"/>
  <c r="G113" i="10"/>
  <c r="H113" i="10" s="1"/>
  <c r="G107" i="10"/>
  <c r="H107" i="10" s="1"/>
  <c r="G110" i="8"/>
  <c r="H110" i="8" s="1"/>
  <c r="G111" i="8"/>
  <c r="H111" i="8" s="1"/>
  <c r="D123" i="8"/>
  <c r="D124" i="8" s="1"/>
  <c r="D125" i="8" s="1"/>
  <c r="D155" i="8"/>
  <c r="E161" i="8"/>
  <c r="D93" i="9"/>
  <c r="D94" i="9" s="1"/>
  <c r="G75" i="9"/>
  <c r="H75" i="9" s="1"/>
  <c r="G76" i="9"/>
  <c r="H76" i="9" s="1"/>
  <c r="B93" i="9"/>
  <c r="B94" i="9" s="1"/>
  <c r="B95" i="9" s="1"/>
  <c r="G78" i="9"/>
  <c r="H78" i="9" s="1"/>
  <c r="C123" i="9"/>
  <c r="C124" i="9" s="1"/>
  <c r="C125" i="9" s="1"/>
  <c r="I110" i="9"/>
  <c r="J110" i="9" s="1"/>
  <c r="G16" i="10"/>
  <c r="H16" i="10" s="1"/>
  <c r="G20" i="10"/>
  <c r="H20" i="10" s="1"/>
  <c r="G21" i="10"/>
  <c r="H21" i="10" s="1"/>
  <c r="B159" i="8"/>
  <c r="F161" i="8"/>
  <c r="C33" i="9"/>
  <c r="C34" i="9" s="1"/>
  <c r="G18" i="9"/>
  <c r="H18" i="9" s="1"/>
  <c r="D33" i="9"/>
  <c r="D34" i="9" s="1"/>
  <c r="D35" i="9" s="1"/>
  <c r="I53" i="9"/>
  <c r="J53" i="9" s="1"/>
  <c r="I45" i="9"/>
  <c r="J45" i="9" s="1"/>
  <c r="D69" i="9"/>
  <c r="D70" i="9" s="1"/>
  <c r="D71" i="9" s="1"/>
  <c r="I46" i="9"/>
  <c r="J46" i="9" s="1"/>
  <c r="G51" i="9"/>
  <c r="H51" i="9" s="1"/>
  <c r="C65" i="9" s="1"/>
  <c r="I54" i="9"/>
  <c r="J54" i="9" s="1"/>
  <c r="I78" i="9"/>
  <c r="J78" i="9" s="1"/>
  <c r="I106" i="9"/>
  <c r="J106" i="9" s="1"/>
  <c r="F161" i="9"/>
  <c r="D39" i="10"/>
  <c r="D40" i="10" s="1"/>
  <c r="D41" i="10" s="1"/>
  <c r="E39" i="10"/>
  <c r="E40" i="10" s="1"/>
  <c r="E41" i="10" s="1"/>
  <c r="I20" i="10"/>
  <c r="J20" i="10" s="1"/>
  <c r="I15" i="10"/>
  <c r="J15" i="10" s="1"/>
  <c r="I21" i="10"/>
  <c r="J21" i="10" s="1"/>
  <c r="I16" i="10"/>
  <c r="J16" i="10" s="1"/>
  <c r="I113" i="11"/>
  <c r="J113" i="11" s="1"/>
  <c r="I105" i="11"/>
  <c r="J105" i="11" s="1"/>
  <c r="I109" i="11"/>
  <c r="J109" i="11" s="1"/>
  <c r="I45" i="8"/>
  <c r="J45" i="8" s="1"/>
  <c r="G48" i="8"/>
  <c r="H48" i="8" s="1"/>
  <c r="F69" i="8"/>
  <c r="F70" i="8" s="1"/>
  <c r="F71" i="8" s="1"/>
  <c r="B93" i="8"/>
  <c r="B94" i="8" s="1"/>
  <c r="B95" i="8" s="1"/>
  <c r="C99" i="8"/>
  <c r="C100" i="8" s="1"/>
  <c r="C101" i="8" s="1"/>
  <c r="B99" i="8"/>
  <c r="B100" i="8" s="1"/>
  <c r="C123" i="8"/>
  <c r="C124" i="8" s="1"/>
  <c r="G106" i="8"/>
  <c r="H106" i="8" s="1"/>
  <c r="C159" i="8"/>
  <c r="B161" i="8"/>
  <c r="F39" i="9"/>
  <c r="F40" i="9" s="1"/>
  <c r="F41" i="9" s="1"/>
  <c r="F10" i="9" s="1"/>
  <c r="F21" i="12" s="1"/>
  <c r="E39" i="9"/>
  <c r="E40" i="9" s="1"/>
  <c r="E41" i="9" s="1"/>
  <c r="E10" i="9" s="1"/>
  <c r="E21" i="12" s="1"/>
  <c r="I15" i="9"/>
  <c r="J15" i="9" s="1"/>
  <c r="D39" i="9"/>
  <c r="D40" i="9" s="1"/>
  <c r="D41" i="9" s="1"/>
  <c r="B39" i="9"/>
  <c r="B40" i="9" s="1"/>
  <c r="G20" i="9"/>
  <c r="H20" i="9" s="1"/>
  <c r="I80" i="9"/>
  <c r="J80" i="9" s="1"/>
  <c r="G81" i="9"/>
  <c r="H81" i="9" s="1"/>
  <c r="B155" i="9"/>
  <c r="G136" i="9"/>
  <c r="H136" i="9" s="1"/>
  <c r="D153" i="9"/>
  <c r="I84" i="11"/>
  <c r="J84" i="11" s="1"/>
  <c r="I78" i="11"/>
  <c r="J78" i="11" s="1"/>
  <c r="I80" i="11"/>
  <c r="J80" i="11" s="1"/>
  <c r="B99" i="11"/>
  <c r="B100" i="11" s="1"/>
  <c r="I112" i="8"/>
  <c r="J112" i="8" s="1"/>
  <c r="D159" i="8"/>
  <c r="D161" i="8"/>
  <c r="B69" i="9"/>
  <c r="B70" i="9" s="1"/>
  <c r="B71" i="9" s="1"/>
  <c r="C93" i="9"/>
  <c r="C94" i="9" s="1"/>
  <c r="G107" i="9"/>
  <c r="H107" i="9" s="1"/>
  <c r="C155" i="9"/>
  <c r="F101" i="11"/>
  <c r="G76" i="8"/>
  <c r="H76" i="8" s="1"/>
  <c r="G79" i="8"/>
  <c r="H79" i="8" s="1"/>
  <c r="C93" i="8"/>
  <c r="C94" i="8" s="1"/>
  <c r="C95" i="8" s="1"/>
  <c r="C153" i="8"/>
  <c r="G15" i="9"/>
  <c r="H15" i="9" s="1"/>
  <c r="G17" i="9"/>
  <c r="H17" i="9" s="1"/>
  <c r="G52" i="9"/>
  <c r="H52" i="9" s="1"/>
  <c r="D63" i="9"/>
  <c r="D64" i="9" s="1"/>
  <c r="D65" i="9" s="1"/>
  <c r="G45" i="9"/>
  <c r="H45" i="9" s="1"/>
  <c r="B63" i="9"/>
  <c r="B64" i="9" s="1"/>
  <c r="B65" i="9" s="1"/>
  <c r="G47" i="9"/>
  <c r="H47" i="9" s="1"/>
  <c r="G53" i="9"/>
  <c r="H53" i="9" s="1"/>
  <c r="G55" i="9"/>
  <c r="H55" i="9" s="1"/>
  <c r="F69" i="9"/>
  <c r="F70" i="9" s="1"/>
  <c r="F71" i="9" s="1"/>
  <c r="D99" i="9"/>
  <c r="D100" i="9" s="1"/>
  <c r="I76" i="9"/>
  <c r="J76" i="9" s="1"/>
  <c r="C99" i="9"/>
  <c r="C100" i="9" s="1"/>
  <c r="B99" i="9"/>
  <c r="B100" i="9" s="1"/>
  <c r="G80" i="9"/>
  <c r="H80" i="9" s="1"/>
  <c r="I81" i="9"/>
  <c r="J81" i="9" s="1"/>
  <c r="I105" i="9"/>
  <c r="J105" i="9" s="1"/>
  <c r="D155" i="9"/>
  <c r="I135" i="8"/>
  <c r="J135" i="8" s="1"/>
  <c r="D33" i="10"/>
  <c r="D34" i="10" s="1"/>
  <c r="D35" i="10" s="1"/>
  <c r="G15" i="10"/>
  <c r="H15" i="10" s="1"/>
  <c r="C33" i="10"/>
  <c r="C34" i="10" s="1"/>
  <c r="C35" i="10" s="1"/>
  <c r="B33" i="10"/>
  <c r="B34" i="10" s="1"/>
  <c r="B35" i="10" s="1"/>
  <c r="I18" i="10"/>
  <c r="J18" i="10" s="1"/>
  <c r="G47" i="10"/>
  <c r="H47" i="10" s="1"/>
  <c r="I49" i="10"/>
  <c r="J49" i="10" s="1"/>
  <c r="D93" i="10"/>
  <c r="D94" i="10" s="1"/>
  <c r="D95" i="10" s="1"/>
  <c r="C93" i="10"/>
  <c r="C94" i="10" s="1"/>
  <c r="C95" i="10" s="1"/>
  <c r="G76" i="10"/>
  <c r="H76" i="10" s="1"/>
  <c r="G77" i="10"/>
  <c r="H77" i="10" s="1"/>
  <c r="G108" i="10"/>
  <c r="H108" i="10" s="1"/>
  <c r="D123" i="10"/>
  <c r="D124" i="10" s="1"/>
  <c r="D125" i="10" s="1"/>
  <c r="C123" i="10"/>
  <c r="C124" i="10" s="1"/>
  <c r="B123" i="10"/>
  <c r="B124" i="10" s="1"/>
  <c r="G105" i="10"/>
  <c r="H105" i="10" s="1"/>
  <c r="G106" i="10"/>
  <c r="H106" i="10" s="1"/>
  <c r="I111" i="10"/>
  <c r="J111" i="10" s="1"/>
  <c r="I111" i="9"/>
  <c r="J111" i="9" s="1"/>
  <c r="I137" i="9"/>
  <c r="J137" i="9" s="1"/>
  <c r="C39" i="10"/>
  <c r="C40" i="10" s="1"/>
  <c r="C41" i="10" s="1"/>
  <c r="C69" i="10"/>
  <c r="C70" i="10" s="1"/>
  <c r="I47" i="10"/>
  <c r="J47" i="10" s="1"/>
  <c r="G79" i="10"/>
  <c r="H79" i="10" s="1"/>
  <c r="I21" i="11"/>
  <c r="J21" i="11" s="1"/>
  <c r="F39" i="11"/>
  <c r="F40" i="11" s="1"/>
  <c r="F41" i="11" s="1"/>
  <c r="E39" i="11"/>
  <c r="E40" i="11" s="1"/>
  <c r="E41" i="11" s="1"/>
  <c r="I20" i="11"/>
  <c r="J20" i="11" s="1"/>
  <c r="I18" i="11"/>
  <c r="J18" i="11" s="1"/>
  <c r="I15" i="11"/>
  <c r="J15" i="11" s="1"/>
  <c r="I16" i="11"/>
  <c r="J16" i="11" s="1"/>
  <c r="D39" i="11"/>
  <c r="D40" i="11" s="1"/>
  <c r="D41" i="11" s="1"/>
  <c r="G21" i="11"/>
  <c r="H21" i="11" s="1"/>
  <c r="B39" i="11"/>
  <c r="B40" i="11" s="1"/>
  <c r="I47" i="11"/>
  <c r="J47" i="11" s="1"/>
  <c r="E129" i="11"/>
  <c r="E130" i="11" s="1"/>
  <c r="E131" i="11" s="1"/>
  <c r="C69" i="9"/>
  <c r="C70" i="9" s="1"/>
  <c r="C71" i="9" s="1"/>
  <c r="F129" i="9"/>
  <c r="F130" i="9" s="1"/>
  <c r="F131" i="9" s="1"/>
  <c r="E129" i="9"/>
  <c r="E130" i="9" s="1"/>
  <c r="E131" i="9" s="1"/>
  <c r="B129" i="9"/>
  <c r="B130" i="9" s="1"/>
  <c r="B161" i="9"/>
  <c r="I79" i="10"/>
  <c r="J79" i="10" s="1"/>
  <c r="C155" i="8"/>
  <c r="G106" i="9"/>
  <c r="H106" i="9" s="1"/>
  <c r="I108" i="9"/>
  <c r="J108" i="9" s="1"/>
  <c r="G110" i="9"/>
  <c r="H110" i="9" s="1"/>
  <c r="G111" i="9"/>
  <c r="H111" i="9" s="1"/>
  <c r="C129" i="9"/>
  <c r="C130" i="9" s="1"/>
  <c r="C161" i="9"/>
  <c r="G17" i="10"/>
  <c r="H17" i="10" s="1"/>
  <c r="D63" i="10"/>
  <c r="D64" i="10" s="1"/>
  <c r="D65" i="10" s="1"/>
  <c r="G45" i="10"/>
  <c r="H45" i="10" s="1"/>
  <c r="G46" i="10"/>
  <c r="H46" i="10" s="1"/>
  <c r="D69" i="10"/>
  <c r="D70" i="10" s="1"/>
  <c r="D71" i="10" s="1"/>
  <c r="B93" i="10"/>
  <c r="B94" i="10" s="1"/>
  <c r="B95" i="10" s="1"/>
  <c r="B69" i="11"/>
  <c r="B70" i="11" s="1"/>
  <c r="F69" i="11"/>
  <c r="F70" i="11" s="1"/>
  <c r="F71" i="11" s="1"/>
  <c r="I52" i="11"/>
  <c r="J52" i="11" s="1"/>
  <c r="E69" i="11"/>
  <c r="E70" i="11" s="1"/>
  <c r="E71" i="11" s="1"/>
  <c r="I45" i="11"/>
  <c r="J45" i="11" s="1"/>
  <c r="D69" i="11"/>
  <c r="D70" i="11" s="1"/>
  <c r="D71" i="11" s="1"/>
  <c r="I46" i="11"/>
  <c r="J46" i="11" s="1"/>
  <c r="I51" i="11"/>
  <c r="J51" i="11" s="1"/>
  <c r="I49" i="11"/>
  <c r="J49" i="11" s="1"/>
  <c r="C69" i="11"/>
  <c r="C70" i="11" s="1"/>
  <c r="I79" i="11"/>
  <c r="J79" i="11" s="1"/>
  <c r="G105" i="9"/>
  <c r="H105" i="9" s="1"/>
  <c r="I107" i="9"/>
  <c r="J107" i="9" s="1"/>
  <c r="D131" i="9" s="1"/>
  <c r="B123" i="9"/>
  <c r="B124" i="9" s="1"/>
  <c r="B125" i="9" s="1"/>
  <c r="F159" i="9"/>
  <c r="E159" i="9"/>
  <c r="I135" i="9"/>
  <c r="J135" i="9" s="1"/>
  <c r="D159" i="9"/>
  <c r="D161" i="9"/>
  <c r="I17" i="10"/>
  <c r="J17" i="10" s="1"/>
  <c r="I19" i="10"/>
  <c r="J19" i="10" s="1"/>
  <c r="G48" i="10"/>
  <c r="H48" i="10" s="1"/>
  <c r="I50" i="10"/>
  <c r="J50" i="10" s="1"/>
  <c r="E69" i="10"/>
  <c r="E70" i="10" s="1"/>
  <c r="E71" i="10" s="1"/>
  <c r="I109" i="10"/>
  <c r="J109" i="10" s="1"/>
  <c r="F129" i="10"/>
  <c r="F130" i="10" s="1"/>
  <c r="F131" i="10" s="1"/>
  <c r="I110" i="10"/>
  <c r="J110" i="10" s="1"/>
  <c r="I106" i="10"/>
  <c r="J106" i="10" s="1"/>
  <c r="G110" i="10"/>
  <c r="H110" i="10" s="1"/>
  <c r="I19" i="11"/>
  <c r="J19" i="11" s="1"/>
  <c r="C93" i="11"/>
  <c r="C94" i="11" s="1"/>
  <c r="G109" i="9"/>
  <c r="H109" i="9" s="1"/>
  <c r="C63" i="10"/>
  <c r="C64" i="10" s="1"/>
  <c r="I48" i="10"/>
  <c r="J48" i="10" s="1"/>
  <c r="F69" i="10"/>
  <c r="F70" i="10" s="1"/>
  <c r="F71" i="10" s="1"/>
  <c r="I80" i="10"/>
  <c r="J80" i="10" s="1"/>
  <c r="D33" i="11"/>
  <c r="D34" i="11" s="1"/>
  <c r="D35" i="11" s="1"/>
  <c r="G15" i="11"/>
  <c r="H15" i="11" s="1"/>
  <c r="B33" i="11"/>
  <c r="B34" i="11" s="1"/>
  <c r="G20" i="11"/>
  <c r="H20" i="11" s="1"/>
  <c r="C33" i="11"/>
  <c r="C34" i="11" s="1"/>
  <c r="G18" i="11"/>
  <c r="H18" i="11" s="1"/>
  <c r="G16" i="11"/>
  <c r="H16" i="11" s="1"/>
  <c r="E129" i="10"/>
  <c r="E130" i="10" s="1"/>
  <c r="E131" i="10" s="1"/>
  <c r="I105" i="10"/>
  <c r="J105" i="10" s="1"/>
  <c r="I107" i="10"/>
  <c r="J107" i="10" s="1"/>
  <c r="I135" i="10"/>
  <c r="J135" i="10" s="1"/>
  <c r="C39" i="11"/>
  <c r="C40" i="11" s="1"/>
  <c r="G45" i="11"/>
  <c r="H45" i="11" s="1"/>
  <c r="I81" i="11"/>
  <c r="J81" i="11" s="1"/>
  <c r="G109" i="11"/>
  <c r="H109" i="11" s="1"/>
  <c r="D123" i="11"/>
  <c r="D124" i="11" s="1"/>
  <c r="D125" i="11" s="1"/>
  <c r="G105" i="11"/>
  <c r="H105" i="11" s="1"/>
  <c r="C123" i="11"/>
  <c r="C124" i="11" s="1"/>
  <c r="C125" i="11" s="1"/>
  <c r="G106" i="11"/>
  <c r="H106" i="11" s="1"/>
  <c r="G108" i="11"/>
  <c r="H108" i="11" s="1"/>
  <c r="G110" i="11"/>
  <c r="H110" i="11" s="1"/>
  <c r="B39" i="10"/>
  <c r="B40" i="10" s="1"/>
  <c r="B63" i="10"/>
  <c r="B64" i="10" s="1"/>
  <c r="G109" i="10"/>
  <c r="H109" i="10" s="1"/>
  <c r="B129" i="10"/>
  <c r="B130" i="10" s="1"/>
  <c r="B161" i="10"/>
  <c r="G46" i="11"/>
  <c r="H46" i="11" s="1"/>
  <c r="G51" i="11"/>
  <c r="H51" i="11" s="1"/>
  <c r="E99" i="11"/>
  <c r="E100" i="11" s="1"/>
  <c r="E101" i="11" s="1"/>
  <c r="I75" i="11"/>
  <c r="J75" i="11" s="1"/>
  <c r="D99" i="11"/>
  <c r="D100" i="11" s="1"/>
  <c r="D101" i="11" s="1"/>
  <c r="I76" i="11"/>
  <c r="J76" i="11" s="1"/>
  <c r="C99" i="11"/>
  <c r="C100" i="11" s="1"/>
  <c r="C101" i="11" s="1"/>
  <c r="I77" i="11"/>
  <c r="J77" i="11" s="1"/>
  <c r="I110" i="11"/>
  <c r="J110" i="11" s="1"/>
  <c r="I142" i="11"/>
  <c r="J142" i="11" s="1"/>
  <c r="D159" i="11"/>
  <c r="D160" i="11" s="1"/>
  <c r="I138" i="11"/>
  <c r="J138" i="11" s="1"/>
  <c r="F99" i="10"/>
  <c r="F100" i="10" s="1"/>
  <c r="F101" i="10" s="1"/>
  <c r="B99" i="10"/>
  <c r="B100" i="10" s="1"/>
  <c r="C129" i="10"/>
  <c r="C130" i="10" s="1"/>
  <c r="C131" i="10" s="1"/>
  <c r="G48" i="11"/>
  <c r="H48" i="11" s="1"/>
  <c r="G49" i="11"/>
  <c r="H49" i="11" s="1"/>
  <c r="D129" i="10"/>
  <c r="D130" i="10" s="1"/>
  <c r="D161" i="10"/>
  <c r="G17" i="11"/>
  <c r="H17" i="11" s="1"/>
  <c r="I48" i="11"/>
  <c r="J48" i="11" s="1"/>
  <c r="B63" i="11"/>
  <c r="B64" i="11" s="1"/>
  <c r="B65" i="11" s="1"/>
  <c r="G76" i="11"/>
  <c r="H76" i="11" s="1"/>
  <c r="G78" i="11"/>
  <c r="H78" i="11" s="1"/>
  <c r="I136" i="11"/>
  <c r="J136" i="11" s="1"/>
  <c r="I140" i="11"/>
  <c r="J140" i="11" s="1"/>
  <c r="C153" i="10"/>
  <c r="B155" i="10"/>
  <c r="I17" i="11"/>
  <c r="J17" i="11" s="1"/>
  <c r="D63" i="11"/>
  <c r="D64" i="11" s="1"/>
  <c r="B93" i="11"/>
  <c r="B94" i="11" s="1"/>
  <c r="B95" i="11" s="1"/>
  <c r="D93" i="11"/>
  <c r="D94" i="11" s="1"/>
  <c r="D95" i="11" s="1"/>
  <c r="G75" i="11"/>
  <c r="H75" i="11" s="1"/>
  <c r="G77" i="11"/>
  <c r="H77" i="11" s="1"/>
  <c r="G140" i="11"/>
  <c r="H140" i="11" s="1"/>
  <c r="G142" i="11"/>
  <c r="H142" i="11" s="1"/>
  <c r="D153" i="11"/>
  <c r="D154" i="11" s="1"/>
  <c r="D155" i="11" s="1"/>
  <c r="G135" i="11"/>
  <c r="H135" i="11" s="1"/>
  <c r="C153" i="11"/>
  <c r="C154" i="11" s="1"/>
  <c r="G136" i="11"/>
  <c r="H136" i="11" s="1"/>
  <c r="B153" i="11"/>
  <c r="B154" i="11" s="1"/>
  <c r="B155" i="11" s="1"/>
  <c r="G137" i="11"/>
  <c r="H137" i="11" s="1"/>
  <c r="G139" i="11"/>
  <c r="H139" i="11" s="1"/>
  <c r="G141" i="11"/>
  <c r="H141" i="11" s="1"/>
  <c r="G111" i="10"/>
  <c r="H111" i="10" s="1"/>
  <c r="F159" i="10"/>
  <c r="D159" i="10"/>
  <c r="B159" i="10"/>
  <c r="C155" i="10"/>
  <c r="G19" i="11"/>
  <c r="H19" i="11" s="1"/>
  <c r="C63" i="11"/>
  <c r="C64" i="11" s="1"/>
  <c r="I50" i="11"/>
  <c r="J50" i="11" s="1"/>
  <c r="G52" i="11"/>
  <c r="H52" i="11" s="1"/>
  <c r="G79" i="11"/>
  <c r="H79" i="11" s="1"/>
  <c r="G80" i="11"/>
  <c r="H80" i="11" s="1"/>
  <c r="F129" i="11"/>
  <c r="F130" i="11" s="1"/>
  <c r="F131" i="11" s="1"/>
  <c r="D129" i="11"/>
  <c r="D130" i="11" s="1"/>
  <c r="I106" i="11"/>
  <c r="J106" i="11" s="1"/>
  <c r="C129" i="11"/>
  <c r="C130" i="11" s="1"/>
  <c r="B129" i="11"/>
  <c r="B130" i="11" s="1"/>
  <c r="B131" i="11" s="1"/>
  <c r="I108" i="11"/>
  <c r="J108" i="11" s="1"/>
  <c r="I107" i="11"/>
  <c r="J107" i="11" s="1"/>
  <c r="F159" i="11"/>
  <c r="F160" i="11" s="1"/>
  <c r="F161" i="11" s="1"/>
  <c r="I141" i="11"/>
  <c r="J141" i="11" s="1"/>
  <c r="I139" i="11"/>
  <c r="J139" i="11" s="1"/>
  <c r="B159" i="11"/>
  <c r="B160" i="11" s="1"/>
  <c r="I137" i="11"/>
  <c r="J137" i="11" s="1"/>
  <c r="C159" i="11"/>
  <c r="C160" i="11" s="1"/>
  <c r="I135" i="11"/>
  <c r="J135" i="11" s="1"/>
  <c r="E159" i="11"/>
  <c r="E160" i="11" s="1"/>
  <c r="E161" i="11" s="1"/>
  <c r="F10" i="7" l="1"/>
  <c r="F19" i="12" s="1"/>
  <c r="D10" i="7"/>
  <c r="D19" i="12" s="1"/>
  <c r="D5" i="11"/>
  <c r="D12" i="12" s="1"/>
  <c r="D10" i="8"/>
  <c r="D20" i="12" s="1"/>
  <c r="C95" i="6"/>
  <c r="B101" i="10"/>
  <c r="C5" i="10"/>
  <c r="C11" i="12" s="1"/>
  <c r="C125" i="4"/>
  <c r="B65" i="10"/>
  <c r="B5" i="10" s="1"/>
  <c r="B41" i="11"/>
  <c r="F10" i="11"/>
  <c r="F23" i="12" s="1"/>
  <c r="C101" i="9"/>
  <c r="B65" i="7"/>
  <c r="B5" i="7" s="1"/>
  <c r="C131" i="7"/>
  <c r="D161" i="7"/>
  <c r="C125" i="7"/>
  <c r="D131" i="7"/>
  <c r="D131" i="5"/>
  <c r="B35" i="5"/>
  <c r="B5" i="5" s="1"/>
  <c r="D5" i="4"/>
  <c r="D5" i="12" s="1"/>
  <c r="C35" i="6"/>
  <c r="C5" i="6" s="1"/>
  <c r="C7" i="12" s="1"/>
  <c r="C71" i="6"/>
  <c r="C10" i="6" s="1"/>
  <c r="C18" i="12" s="1"/>
  <c r="B71" i="6"/>
  <c r="C155" i="11"/>
  <c r="B131" i="10"/>
  <c r="B35" i="6"/>
  <c r="B71" i="5"/>
  <c r="C65" i="4"/>
  <c r="E10" i="11"/>
  <c r="E23" i="12" s="1"/>
  <c r="C71" i="4"/>
  <c r="C10" i="4" s="1"/>
  <c r="C16" i="12" s="1"/>
  <c r="C71" i="11"/>
  <c r="D5" i="10"/>
  <c r="D11" i="12" s="1"/>
  <c r="B101" i="11"/>
  <c r="E10" i="10"/>
  <c r="E22" i="12" s="1"/>
  <c r="B35" i="9"/>
  <c r="B5" i="9" s="1"/>
  <c r="C71" i="8"/>
  <c r="C161" i="7"/>
  <c r="E10" i="8"/>
  <c r="E20" i="12" s="1"/>
  <c r="E10" i="7"/>
  <c r="E19" i="12" s="1"/>
  <c r="C41" i="8"/>
  <c r="D10" i="6"/>
  <c r="D18" i="12" s="1"/>
  <c r="D95" i="6"/>
  <c r="D5" i="6" s="1"/>
  <c r="D7" i="12" s="1"/>
  <c r="C131" i="4"/>
  <c r="C10" i="3"/>
  <c r="B11" i="3" s="1"/>
  <c r="F10" i="5"/>
  <c r="F17" i="12" s="1"/>
  <c r="C95" i="5"/>
  <c r="D101" i="5"/>
  <c r="D10" i="5" s="1"/>
  <c r="D17" i="12" s="1"/>
  <c r="B71" i="7"/>
  <c r="C65" i="8"/>
  <c r="C5" i="8" s="1"/>
  <c r="C9" i="12" s="1"/>
  <c r="C161" i="11"/>
  <c r="B41" i="10"/>
  <c r="B10" i="10" s="1"/>
  <c r="C131" i="11"/>
  <c r="C65" i="11"/>
  <c r="D161" i="11"/>
  <c r="C35" i="11"/>
  <c r="C65" i="10"/>
  <c r="B71" i="11"/>
  <c r="C131" i="9"/>
  <c r="C10" i="9" s="1"/>
  <c r="C21" i="12" s="1"/>
  <c r="B131" i="9"/>
  <c r="D101" i="9"/>
  <c r="D10" i="9" s="1"/>
  <c r="D21" i="12" s="1"/>
  <c r="D95" i="9"/>
  <c r="D5" i="9" s="1"/>
  <c r="D10" i="12" s="1"/>
  <c r="B131" i="7"/>
  <c r="C41" i="7"/>
  <c r="B35" i="8"/>
  <c r="B5" i="8" s="1"/>
  <c r="F10" i="6"/>
  <c r="F18" i="12" s="1"/>
  <c r="C41" i="5"/>
  <c r="B95" i="6"/>
  <c r="C125" i="5"/>
  <c r="C161" i="5"/>
  <c r="C95" i="7"/>
  <c r="B101" i="5"/>
  <c r="B10" i="5" s="1"/>
  <c r="B101" i="4"/>
  <c r="D5" i="3"/>
  <c r="B71" i="4"/>
  <c r="B10" i="4" s="1"/>
  <c r="C65" i="6"/>
  <c r="D65" i="11"/>
  <c r="C101" i="10"/>
  <c r="C131" i="5"/>
  <c r="B161" i="11"/>
  <c r="D131" i="10"/>
  <c r="D10" i="10" s="1"/>
  <c r="D22" i="12" s="1"/>
  <c r="C41" i="11"/>
  <c r="C10" i="11" s="1"/>
  <c r="C23" i="12" s="1"/>
  <c r="B125" i="10"/>
  <c r="B41" i="9"/>
  <c r="C125" i="8"/>
  <c r="B41" i="8"/>
  <c r="D5" i="8"/>
  <c r="D9" i="12" s="1"/>
  <c r="B131" i="5"/>
  <c r="C35" i="5"/>
  <c r="B65" i="6"/>
  <c r="D131" i="4"/>
  <c r="D10" i="4" s="1"/>
  <c r="D16" i="12" s="1"/>
  <c r="C5" i="4"/>
  <c r="C5" i="12" s="1"/>
  <c r="B161" i="7"/>
  <c r="B10" i="7" s="1"/>
  <c r="E10" i="6"/>
  <c r="E18" i="12" s="1"/>
  <c r="B10" i="6"/>
  <c r="C35" i="9"/>
  <c r="B101" i="9"/>
  <c r="D131" i="11"/>
  <c r="D10" i="11" s="1"/>
  <c r="D23" i="12" s="1"/>
  <c r="B35" i="11"/>
  <c r="C95" i="11"/>
  <c r="C71" i="10"/>
  <c r="C10" i="10" s="1"/>
  <c r="C22" i="12" s="1"/>
  <c r="C125" i="10"/>
  <c r="C95" i="9"/>
  <c r="B101" i="8"/>
  <c r="C71" i="7"/>
  <c r="C155" i="7"/>
  <c r="F10" i="8"/>
  <c r="F20" i="12" s="1"/>
  <c r="C101" i="6"/>
  <c r="C35" i="7"/>
  <c r="C5" i="7" s="1"/>
  <c r="C8" i="12" s="1"/>
  <c r="B125" i="7"/>
  <c r="D155" i="5"/>
  <c r="D5" i="5" s="1"/>
  <c r="D6" i="12" s="1"/>
  <c r="C71" i="5"/>
  <c r="B191" i="4"/>
  <c r="E161" i="4"/>
  <c r="E10" i="4" s="1"/>
  <c r="E16" i="12" s="1"/>
  <c r="B35" i="4"/>
  <c r="B5" i="4" s="1"/>
  <c r="C101" i="5"/>
  <c r="C101" i="4"/>
  <c r="C5" i="3"/>
  <c r="B6" i="3" s="1"/>
  <c r="B17" i="12" l="1"/>
  <c r="B8" i="12"/>
  <c r="B6" i="7"/>
  <c r="E8" i="12" s="1"/>
  <c r="B16" i="12"/>
  <c r="B11" i="4"/>
  <c r="G16" i="12" s="1"/>
  <c r="B19" i="12"/>
  <c r="B11" i="12"/>
  <c r="B6" i="10"/>
  <c r="E11" i="12" s="1"/>
  <c r="B5" i="12"/>
  <c r="B6" i="4"/>
  <c r="E5" i="12" s="1"/>
  <c r="C5" i="5"/>
  <c r="C6" i="12" s="1"/>
  <c r="C10" i="5"/>
  <c r="C17" i="12" s="1"/>
  <c r="B10" i="8"/>
  <c r="B12" i="12"/>
  <c r="C10" i="7"/>
  <c r="C19" i="12" s="1"/>
  <c r="B10" i="12"/>
  <c r="B6" i="9"/>
  <c r="E10" i="12" s="1"/>
  <c r="B6" i="12"/>
  <c r="B6" i="5"/>
  <c r="E6" i="12" s="1"/>
  <c r="C5" i="9"/>
  <c r="C10" i="12" s="1"/>
  <c r="B18" i="12"/>
  <c r="B11" i="6"/>
  <c r="G18" i="12" s="1"/>
  <c r="B5" i="6"/>
  <c r="B22" i="12"/>
  <c r="B11" i="10"/>
  <c r="G22" i="12" s="1"/>
  <c r="B9" i="12"/>
  <c r="B6" i="8"/>
  <c r="E9" i="12" s="1"/>
  <c r="B10" i="9"/>
  <c r="C5" i="11"/>
  <c r="C12" i="12" s="1"/>
  <c r="C10" i="8"/>
  <c r="C20" i="12" s="1"/>
  <c r="B10" i="11"/>
  <c r="B7" i="12" l="1"/>
  <c r="B6" i="6"/>
  <c r="E7" i="12" s="1"/>
  <c r="B11" i="5"/>
  <c r="G17" i="12" s="1"/>
  <c r="B11" i="7"/>
  <c r="G19" i="12" s="1"/>
  <c r="B21" i="12"/>
  <c r="B11" i="9"/>
  <c r="G21" i="12" s="1"/>
  <c r="B20" i="12"/>
  <c r="B11" i="8"/>
  <c r="G20" i="12" s="1"/>
  <c r="B23" i="12"/>
  <c r="B11" i="11"/>
  <c r="G23" i="12" s="1"/>
  <c r="B6" i="11"/>
  <c r="E12" i="12" s="1"/>
</calcChain>
</file>

<file path=xl/sharedStrings.xml><?xml version="1.0" encoding="utf-8"?>
<sst xmlns="http://schemas.openxmlformats.org/spreadsheetml/2006/main" count="2015" uniqueCount="237">
  <si>
    <t>Four Ladies Trophy – Calculator &amp; Instructions</t>
  </si>
  <si>
    <t>What this workbook does</t>
  </si>
  <si>
    <t>This workbook now scores the Four Ladies Trophy TWO ways side by side on every year tab:</t>
  </si>
  <si>
    <t xml:space="preserve">  1. STRICT DEED SCORING (PRIMARY) — exactly as written in the original 1985 Deed of Gift. Only three clubs are eligible to win: Buffalo Yacht Club, Erie Yacht Club, and Buffalo Canoe Club. This is the official basis for awarding the trophy, and is the data you should edit and rely on.</t>
  </si>
  <si>
    <t xml:space="preserve">  2. REGION PARTICIPATION VIEW (SECONDARY) — an informational grouping of every participating club into Buffalo / Erie / Port Dover / Dunkirk / Port Colborne, shown purely to illustrate how much each region actually participates. This is NOT a currently adopted scoring rule — no annual meeting minutes reviewed document a vote formally amending the 1985 deed — so it is presented as reference only, styled in gray, below the primary Strict Deed panel on every sheet.</t>
  </si>
  <si>
    <t>Scoring rules used (identical formula for both views)</t>
  </si>
  <si>
    <t>1. Each boat scores points equal to its finishing place in its class (2nd place = 2 points, 3rd = 3 points, etc.), except 1st place scores 0.75 points — exactly as specified in the 1985 deed.</t>
  </si>
  <si>
    <t>2. Each club (Strict Deed) / region (participation view) counts its BEST 3 boats per class. Additional boats from the same club/region in that class do not count.</t>
  </si>
  <si>
    <t>3. If a club/region has fewer than 3 boats entered in a class that actually ran, each missing boat is scored as a 10-point penalty ("Accumulation"), so every club/region that competed always has exactly 3 scores per class. A class block left completely blank is treated as "not held" that year and contributes nothing to anyone's total (no penalty).</t>
  </si>
  <si>
    <t>4. The club (Strict Deed) / region (participation view) with the lowest grand total wins / leads.</t>
  </si>
  <si>
    <t>One boat, one club</t>
  </si>
  <si>
    <t>Per the committee's own 2011 decision ("In the future owners can only represent one club"), a boat listing more than one founding club in its Representing field is credited to whichever founding club (Buffalo Yacht Club, Erie Yacht Club, or Buffalo Canoe Club) is listed FIRST in that string — see the Club-Region Mapping sheet, column B, for exactly how each combination resolves. Going forward, registration should require each skipper to declare a single club to avoid this ambiguity entirely.</t>
  </si>
  <si>
    <t>How to use this workbook each year</t>
  </si>
  <si>
    <t>Step 1: Get the official "Cumulative Results" for the event (from Yacht Scoring), and pull out the finishing order for each PHRF Spinnaker/Racing class, in place order (ignore the Cruising Division — it is not part of the Four Ladies Trophy).</t>
  </si>
  <si>
    <t>Step 2: Get the Scratch Sheet (or entry list) for the same event — it has each boat's yacht club, which the cumulative results usually don't include.</t>
  </si>
  <si>
    <t>Step 3: Right-click the "Template" sheet tab, choose "Move or Copy", check "Create a copy", and rename the new sheet to the event year (e.g. "2027"). If that year has more classes than the Template provides (currently A–E), copy an extra class block within the sheet and add it to the class list — 2018, for example, needed a Class F.</t>
  </si>
  <si>
    <t>Step 4: In each class block, fill in the Place, Boat Name, and Representing (yacht club) columns — the three pale-yellow editable columns — for every boat that raced in that class, in finishing order. Leave a class block entirely blank if that class didn't run that year.</t>
  </si>
  <si>
    <t>Step 5: If a boat's yacht club is not already listed on the "Club-Region Mapping" sheet, add it there first — otherwise both the Strict Deed Club and Region columns will show "NOT FOUND" (and the boat won't count for anyone). See the club-naming notes below before adding a new one.</t>
  </si>
  <si>
    <t>Step 6: Everything else — Strict Deed Club, Region, Points, ranks, which boats count, accumulation penalties, class totals, both grand totals, the official Winner, and the informational Regional Leader — calculates automatically.</t>
  </si>
  <si>
    <t>Club-Region Mapping notes</t>
  </si>
  <si>
    <t>• Column B (Strict Deed) should only ever contain “Buffalo Yacht Club”, “Erie Yacht Club”, “Buffalo Canoe Club”, or be left blank for any club that isn't one of the three founding clubs.</t>
  </si>
  <si>
    <t>• Column C (Region Option) must be exactly “Buffalo”, “Erie”, “Port Dover”, “Dunkirk”, “Port Colborne”, or “Excluded” (a dropdown enforces this). “Excluded” means the boat still appears in the class results for the record but scores zero in the region participation view.</t>
  </si>
  <si>
    <t>• Many skippers list dual/triple club memberships (e.g. “BHSC/BYC”). Enter these as a single combined “Representing” string (e.g. “Buffalo Harbor Sailing Club/Buffalo Yacht Club”) and add that exact combined string as its own row in Club-Region Mapping. For the Strict Deed column, use whichever founding club is listed FIRST in the combined string.</t>
  </si>
  <si>
    <t>• When a scratch sheet uses an abbreviation (BHSC, BYC, EYC, PDYC, SBYC, etc.), enter the boat's “Representing” using the full club name already in the mapping table where possible, so different years' abbreviations for the same club all resolve to one mapping row.</t>
  </si>
  <si>
    <t>Tie-breaks</t>
  </si>
  <si>
    <t>This workbook does not re-run tie-breaking math. Finishing order for boats with equal point totals is taken directly from the order given in the official cumulative results (Yacht Scoring already applies the correct tie-break there).</t>
  </si>
  <si>
    <t>Notes</t>
  </si>
  <si>
    <t>• 2018–2026 (excluding 2020, which was not held) are filled in as worked examples, rebuilt from each year's official cumulative results and scratch sheets using the rules above.</t>
  </si>
  <si>
    <t>• See the “History” tab for a year-by-year summary of both the Strict Deed winner and the Region participation leader, plus a trend chart.</t>
  </si>
  <si>
    <t>• If a class has more than 15 boats, insert extra rows within that class's block and copy the formulas down before entering data.</t>
  </si>
  <si>
    <t>• A class block beyond what a given year needs is simply left blank — it's automatically treated as not held and doesn't penalize anyone.</t>
  </si>
  <si>
    <t>• Year sheets are lightly protected: the Place / Boat Name / Representing columns (pale yellow) are editable, but formula columns are locked to prevent accidental overwrites. Use Review &gt; Unprotect Sheet (no password) if you ever need to edit the formulas themselves.</t>
  </si>
  <si>
    <t>• Corrected a data-entry typo found in the prior version: ZOAR (2026, Class D) was entered as “DYC (Dunkirk Yacht Club?)” with a stray question mark, which failed to match the Club-Region Mapping table and silently scored as “NOT FOUND.” It has been corrected to “DYC (Dunkirk Yacht Club)”.</t>
  </si>
  <si>
    <t>Quick Links</t>
  </si>
  <si>
    <t>History</t>
  </si>
  <si>
    <t>Club-Region Mapping</t>
  </si>
  <si>
    <t>Template</t>
  </si>
  <si>
    <t>2018</t>
  </si>
  <si>
    <t>2019</t>
  </si>
  <si>
    <t>2021</t>
  </si>
  <si>
    <t>2022</t>
  </si>
  <si>
    <t>2023</t>
  </si>
  <si>
    <t>2024</t>
  </si>
  <si>
    <t>2025</t>
  </si>
  <si>
    <t>2026</t>
  </si>
  <si>
    <t>Club / Yacht Club Name (exactly as entered in 'Representing')</t>
  </si>
  <si>
    <t>Strict Deed
(Representing)</t>
  </si>
  <si>
    <t>Region Option</t>
  </si>
  <si>
    <t>Note</t>
  </si>
  <si>
    <t>Buffalo Yacht Club</t>
  </si>
  <si>
    <t>Buffalo</t>
  </si>
  <si>
    <t>Buffalo Harbor Sailing Club</t>
  </si>
  <si>
    <t>Youngstown Yacht Club /  Buffalo Harbor Sailing Club</t>
  </si>
  <si>
    <t>Buffalo Canoe Club</t>
  </si>
  <si>
    <t>Sandy Beach Yacht Club (SBYC) Grand Island</t>
  </si>
  <si>
    <t>BSMSL</t>
  </si>
  <si>
    <t xml:space="preserve">Buffalo Small Boat Sailing League (BSBSL) </t>
  </si>
  <si>
    <t>Erie Yacht Club</t>
  </si>
  <si>
    <t>Erie</t>
  </si>
  <si>
    <t>Port Dover Yacht Club</t>
  </si>
  <si>
    <t>Port Dover</t>
  </si>
  <si>
    <t>Buffalo Harbor Sailing Club/Buffalo Yacht Club</t>
  </si>
  <si>
    <t>Buffalo Harbor Sailing Club/Buffalo Canoe Club</t>
  </si>
  <si>
    <t>Buffalo Harbor Sailing Club/Buffalo Canoe Club/Buffalo Yacht Club</t>
  </si>
  <si>
    <t>(a) treat first-listed club as the boat's declared primary (With regard to the strict deed) Buffalo Yacht Club, Erie Yacht Club, Buffalo Canoe Club</t>
  </si>
  <si>
    <t>Buffalo Harbor Sailing Club/Buffalo Yacht Club/Buffalo Canoe Club</t>
  </si>
  <si>
    <t>Perry's Landing Marina</t>
  </si>
  <si>
    <t>Sugarloaf Sailing Club</t>
  </si>
  <si>
    <t>Port Colborne</t>
  </si>
  <si>
    <t>DYC (Dunkirk Yacht Club)</t>
  </si>
  <si>
    <t>Dunkirk</t>
  </si>
  <si>
    <t>Buffalo Harbor Sailing Club/DYC (Dunkirk Yacht Club)</t>
  </si>
  <si>
    <t>China Light Yacht Club/Buffalo Harbor Sailing Club</t>
  </si>
  <si>
    <t>Buffalo Yacht Club/Buffalo Canoe Club</t>
  </si>
  <si>
    <t>Buffalo Canoe Club/Buffalo Yacht Club</t>
  </si>
  <si>
    <t>Presque Isle Marina</t>
  </si>
  <si>
    <t>Four Ladies Trophy — Template (copy this sheet for a new year) — Total Points</t>
  </si>
  <si>
    <t>PRIMARY: STRICT DEED SCORING  (per the 1985 Deed of Gift — Buffalo Yacht Club, Erie Yacht Club, Buffalo Canoe Club only)</t>
  </si>
  <si>
    <t>Grand Total (lowest wins)</t>
  </si>
  <si>
    <t>WINNER (Four Ladies Trophy)</t>
  </si>
  <si>
    <t>SECONDARY: REGION PARTICIPATION VIEW  (informational only — NOT a formally adopted scoring basis; shown to illustrate regional participation)</t>
  </si>
  <si>
    <t>Grand Total</t>
  </si>
  <si>
    <t>Regional Leader (informational only)</t>
  </si>
  <si>
    <t>Class A</t>
  </si>
  <si>
    <t>Place</t>
  </si>
  <si>
    <t>Boat Name</t>
  </si>
  <si>
    <t>Representing</t>
  </si>
  <si>
    <t>Strict Deed
Club</t>
  </si>
  <si>
    <t>Region</t>
  </si>
  <si>
    <t>Points</t>
  </si>
  <si>
    <t>Strict
Rank</t>
  </si>
  <si>
    <t>Strict
Top 3?</t>
  </si>
  <si>
    <t>Region
Rank</t>
  </si>
  <si>
    <t>Region
Top 3?</t>
  </si>
  <si>
    <t>STRICT DEED SCORING — Class A</t>
  </si>
  <si>
    <t>Boats entered (this class)</t>
  </si>
  <si>
    <t>Accumulation penalty (10 pts × boats short of 3)</t>
  </si>
  <si>
    <t>Class A Total (Strict Deed)</t>
  </si>
  <si>
    <t>REGION PARTICIPATION VIEW — Class A (informational only)</t>
  </si>
  <si>
    <t>Class A Total (Region)</t>
  </si>
  <si>
    <t>Class B</t>
  </si>
  <si>
    <t>STRICT DEED SCORING — Class B</t>
  </si>
  <si>
    <t>Class B Total (Strict Deed)</t>
  </si>
  <si>
    <t>REGION PARTICIPATION VIEW — Class B (informational only)</t>
  </si>
  <si>
    <t>Class B Total (Region)</t>
  </si>
  <si>
    <t>Class C</t>
  </si>
  <si>
    <t>STRICT DEED SCORING — Class C</t>
  </si>
  <si>
    <t>Class C Total (Strict Deed)</t>
  </si>
  <si>
    <t>REGION PARTICIPATION VIEW — Class C (informational only)</t>
  </si>
  <si>
    <t>Class C Total (Region)</t>
  </si>
  <si>
    <t>Class D</t>
  </si>
  <si>
    <t>STRICT DEED SCORING — Class D</t>
  </si>
  <si>
    <t>Class D Total (Strict Deed)</t>
  </si>
  <si>
    <t>REGION PARTICIPATION VIEW — Class D (informational only)</t>
  </si>
  <si>
    <t>Class D Total (Region)</t>
  </si>
  <si>
    <t>Class E</t>
  </si>
  <si>
    <t>STRICT DEED SCORING — Class E</t>
  </si>
  <si>
    <t>Class E Total (Strict Deed)</t>
  </si>
  <si>
    <t>REGION PARTICIPATION VIEW — Class E (informational only)</t>
  </si>
  <si>
    <t>Class E Total (Region)</t>
  </si>
  <si>
    <t>Four Ladies Trophy — 2018 — Total Points</t>
  </si>
  <si>
    <t>Sledge Hammer</t>
  </si>
  <si>
    <t>Vinyasa</t>
  </si>
  <si>
    <t>Damn Yankee</t>
  </si>
  <si>
    <t>Storm Warning</t>
  </si>
  <si>
    <t>Lake Shark</t>
  </si>
  <si>
    <t>Poison Ivy II</t>
  </si>
  <si>
    <t>Lanada 2</t>
  </si>
  <si>
    <t>Raven</t>
  </si>
  <si>
    <t>Black Sheep</t>
  </si>
  <si>
    <t>Polar Express</t>
  </si>
  <si>
    <t>J-Belles</t>
  </si>
  <si>
    <t>Attack</t>
  </si>
  <si>
    <t>Masego</t>
  </si>
  <si>
    <t>Silver Wheel II</t>
  </si>
  <si>
    <t>Nyanza</t>
  </si>
  <si>
    <t>Joker</t>
  </si>
  <si>
    <t>Second Wind</t>
  </si>
  <si>
    <t>Dreamer</t>
  </si>
  <si>
    <t>Polestar</t>
  </si>
  <si>
    <t>Natsumi</t>
  </si>
  <si>
    <t>Flyer</t>
  </si>
  <si>
    <t>Mad Max</t>
  </si>
  <si>
    <t>Hat Trick</t>
  </si>
  <si>
    <t>Sequence</t>
  </si>
  <si>
    <t>N.E.W.S.</t>
  </si>
  <si>
    <t>Enchanted</t>
  </si>
  <si>
    <t>Andicapp</t>
  </si>
  <si>
    <t>Zoar</t>
  </si>
  <si>
    <t>Altair</t>
  </si>
  <si>
    <t>Class F</t>
  </si>
  <si>
    <t>Graffiti</t>
  </si>
  <si>
    <t>Send It</t>
  </si>
  <si>
    <t>Caleidoscope</t>
  </si>
  <si>
    <t>Red Dawn</t>
  </si>
  <si>
    <t>STRICT DEED SCORING — Class F</t>
  </si>
  <si>
    <t>Class F Total (Strict Deed)</t>
  </si>
  <si>
    <t>REGION PARTICIPATION VIEW — Class F (informational only)</t>
  </si>
  <si>
    <t>Class F Total (Region)</t>
  </si>
  <si>
    <t>Four Ladies Trophy — 2019 — Total Points</t>
  </si>
  <si>
    <t>Outlaw</t>
  </si>
  <si>
    <t>Game Plan</t>
  </si>
  <si>
    <t>Entrada</t>
  </si>
  <si>
    <t>Taz 3</t>
  </si>
  <si>
    <t>QUIXY</t>
  </si>
  <si>
    <t>Voodoo</t>
  </si>
  <si>
    <t>The Fish</t>
  </si>
  <si>
    <t>7</t>
  </si>
  <si>
    <t>Messenger</t>
  </si>
  <si>
    <t>Nautical Dreamer</t>
  </si>
  <si>
    <t>Sturdy Girl</t>
  </si>
  <si>
    <t>Alexandra</t>
  </si>
  <si>
    <t>Kokopelli</t>
  </si>
  <si>
    <t>Ketch Me Knot</t>
  </si>
  <si>
    <t>Promise</t>
  </si>
  <si>
    <t>Four Ladies Trophy — 2021 — Total Points</t>
  </si>
  <si>
    <t>Futures</t>
  </si>
  <si>
    <t>Sock Monkey</t>
  </si>
  <si>
    <t>Lanada II</t>
  </si>
  <si>
    <t>Aurora</t>
  </si>
  <si>
    <t>Mr Krabs</t>
  </si>
  <si>
    <t>Fenian</t>
  </si>
  <si>
    <t>Pressure Drop</t>
  </si>
  <si>
    <t>Radiance</t>
  </si>
  <si>
    <t>Sea Star</t>
  </si>
  <si>
    <t>Four Ladies Trophy — 2022 — Total Points</t>
  </si>
  <si>
    <t>Muse</t>
  </si>
  <si>
    <t>ENTRADA</t>
  </si>
  <si>
    <t>Zamboni</t>
  </si>
  <si>
    <t>Intuition</t>
  </si>
  <si>
    <t>AElektra</t>
  </si>
  <si>
    <t>Loggerhead</t>
  </si>
  <si>
    <t>Pegasus</t>
  </si>
  <si>
    <t>II WindWard</t>
  </si>
  <si>
    <t>Finale</t>
  </si>
  <si>
    <t>Sempicita</t>
  </si>
  <si>
    <t>Sea of Dreams</t>
  </si>
  <si>
    <t>Four Ladies Trophy — 2023 — Total Points</t>
  </si>
  <si>
    <t>Lionstar</t>
  </si>
  <si>
    <t>Hooligan</t>
  </si>
  <si>
    <t>Chainring</t>
  </si>
  <si>
    <t>Sheets &amp; Giggles</t>
  </si>
  <si>
    <t>Osprey</t>
  </si>
  <si>
    <t>Boris</t>
  </si>
  <si>
    <t>Four Ladies Trophy — 2024 — Total Points</t>
  </si>
  <si>
    <t>Taz3</t>
  </si>
  <si>
    <t>ATTACK</t>
  </si>
  <si>
    <t>99 Problems</t>
  </si>
  <si>
    <t>Justified</t>
  </si>
  <si>
    <t>PAGAN</t>
  </si>
  <si>
    <t>LUNA</t>
  </si>
  <si>
    <t>Four Ladies Trophy — 2025 — Total Points</t>
  </si>
  <si>
    <t>Wolf Pack</t>
  </si>
  <si>
    <t>StarLite</t>
  </si>
  <si>
    <t>Blue Heron</t>
  </si>
  <si>
    <t>ZOAR</t>
  </si>
  <si>
    <t>Second Chance</t>
  </si>
  <si>
    <t>Four Ladies Trophy — 2026 — Total Points</t>
  </si>
  <si>
    <t>THE EDGE</t>
  </si>
  <si>
    <t>Freedom</t>
  </si>
  <si>
    <t>Aries</t>
  </si>
  <si>
    <t>Hanalei</t>
  </si>
  <si>
    <t>Five O'Clock</t>
  </si>
  <si>
    <t>Trident II</t>
  </si>
  <si>
    <t>Escape II</t>
  </si>
  <si>
    <t>SHAIBU IV</t>
  </si>
  <si>
    <t>Barefoot</t>
  </si>
  <si>
    <t>Infinity I</t>
  </si>
  <si>
    <t>Haiku</t>
  </si>
  <si>
    <t>Four Ladies Trophy – History</t>
  </si>
  <si>
    <t>PRIMARY: STRICT DEED SCORING</t>
  </si>
  <si>
    <t>Year</t>
  </si>
  <si>
    <t>Winner</t>
  </si>
  <si>
    <t>SECONDARY: REGION PARTICIPATION VIEW (informational only)</t>
  </si>
  <si>
    <t>Regional Leader</t>
  </si>
  <si>
    <t>Note: 2020 is omitted — the event was not held that year.</t>
  </si>
  <si>
    <t>Note: Dunkirk and Port Colborne have never had enough entries to be competitive in the region 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</si>
</sst>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font>
    <font>
      <b/>
      <sz val="16"/>
      <name val="Arial"/>
      <charset val="1"/>
    </font>
    <font>
      <sz val="10"/>
      <name val="Arial"/>
      <charset val="1"/>
    </font>
    <font>
      <b/>
      <sz val="12"/>
      <color rgb="FF1F4E78"/>
      <name val="Arial"/>
      <charset val="1"/>
    </font>
    <font>
      <u/>
      <sz val="10"/>
      <color rgb="FF0563C1"/>
      <name val="Arial"/>
      <charset val="1"/>
    </font>
    <font>
      <b/>
      <sz val="11"/>
      <color rgb="FFFFFFFF"/>
      <name val="Arial"/>
      <charset val="1"/>
    </font>
    <font>
      <b/>
      <sz val="10"/>
      <name val="Arial"/>
      <charset val="1"/>
    </font>
    <font>
      <b/>
      <sz val="14"/>
      <name val="Arial"/>
      <charset val="1"/>
    </font>
    <font>
      <b/>
      <sz val="11"/>
      <name val="Arial"/>
      <charset val="1"/>
    </font>
    <font>
      <b/>
      <sz val="12"/>
      <name val="Arial"/>
      <charset val="1"/>
    </font>
    <font>
      <b/>
      <sz val="13"/>
      <name val="Arial"/>
      <charset val="1"/>
    </font>
    <font>
      <b/>
      <i/>
      <sz val="10"/>
      <color rgb="FFFFFFFF"/>
      <name val="Arial"/>
      <charset val="1"/>
    </font>
    <font>
      <i/>
      <sz val="10"/>
      <name val="Arial"/>
      <charset val="1"/>
    </font>
    <font>
      <i/>
      <sz val="11"/>
      <name val="Arial"/>
      <charset val="1"/>
    </font>
    <font>
      <b/>
      <sz val="10"/>
      <color rgb="FFFFFFFF"/>
      <name val="Arial"/>
      <charset val="1"/>
    </font>
    <font>
      <b/>
      <sz val="9"/>
      <color rgb="FFFFFFFF"/>
      <name val="Arial"/>
      <charset val="1"/>
    </font>
    <font>
      <i/>
      <sz val="9"/>
      <name val="Arial"/>
      <charset val="1"/>
    </font>
  </fonts>
  <fills count="11">
    <fill>
      <patternFill patternType="none"/>
    </fill>
    <fill>
      <patternFill patternType="gray125"/>
    </fill>
    <fill>
      <patternFill patternType="solid">
        <fgColor rgb="FF1F4E78"/>
        <bgColor rgb="FF003366"/>
      </patternFill>
    </fill>
    <fill>
      <patternFill patternType="solid">
        <fgColor rgb="FFFFFF00"/>
        <bgColor rgb="FFFFFF00"/>
      </patternFill>
    </fill>
    <fill>
      <patternFill patternType="solid">
        <fgColor rgb="FFFFFDE7"/>
        <bgColor rgb="FFFFFFFF"/>
      </patternFill>
    </fill>
    <fill>
      <patternFill patternType="solid">
        <fgColor rgb="FF003366"/>
        <bgColor rgb="FF1F4E78"/>
      </patternFill>
    </fill>
    <fill>
      <patternFill patternType="solid">
        <fgColor rgb="FFD9E1F2"/>
        <bgColor rgb="FFD9D9D9"/>
      </patternFill>
    </fill>
    <fill>
      <patternFill patternType="solid">
        <fgColor rgb="FF6B6B6B"/>
        <bgColor rgb="FF878787"/>
      </patternFill>
    </fill>
    <fill>
      <patternFill patternType="solid">
        <fgColor rgb="FF9B9B9B"/>
        <bgColor rgb="FF878787"/>
      </patternFill>
    </fill>
    <fill>
      <patternFill patternType="solid">
        <fgColor rgb="FFEDEDED"/>
        <bgColor rgb="FFE2EFDA"/>
      </patternFill>
    </fill>
    <fill>
      <patternFill patternType="solid">
        <fgColor rgb="FFE2EFDA"/>
        <bgColor rgb="FFEDEDED"/>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8">
    <xf numFmtId="0" fontId="0" fillId="0" borderId="0" xfId="0"/>
    <xf numFmtId="0" fontId="7" fillId="0" borderId="0" xfId="0" applyFont="1" applyAlignment="1">
      <alignment horizontal="left" vertical="center"/>
    </xf>
    <xf numFmtId="0" fontId="14" fillId="2" borderId="0" xfId="0" applyFont="1" applyFill="1" applyAlignment="1">
      <alignment horizontal="left" vertical="center"/>
    </xf>
    <xf numFmtId="0" fontId="9" fillId="0" borderId="0" xfId="0" applyFont="1" applyAlignment="1">
      <alignment horizontal="left" vertical="center"/>
    </xf>
    <xf numFmtId="0" fontId="13" fillId="10" borderId="0" xfId="0" applyFont="1" applyFill="1" applyAlignment="1">
      <alignment horizontal="center"/>
    </xf>
    <xf numFmtId="0" fontId="11" fillId="7" borderId="0" xfId="0" applyFont="1" applyFill="1" applyAlignment="1">
      <alignment horizontal="left" vertical="center"/>
    </xf>
    <xf numFmtId="0" fontId="10" fillId="3" borderId="0" xfId="0" applyFont="1" applyFill="1" applyAlignment="1">
      <alignment horizontal="center"/>
    </xf>
    <xf numFmtId="0" fontId="5" fillId="2" borderId="0" xfId="0" applyFont="1" applyFill="1" applyAlignment="1">
      <alignment horizontal="left" vertical="center"/>
    </xf>
    <xf numFmtId="0" fontId="7" fillId="0" borderId="0" xfId="0" applyFont="1" applyAlignment="1">
      <alignment horizontal="center" vertical="center"/>
    </xf>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3" fillId="0" borderId="0" xfId="0" applyFont="1"/>
    <xf numFmtId="0" fontId="4" fillId="0" borderId="0" xfId="0" applyFont="1"/>
    <xf numFmtId="0" fontId="5" fillId="2" borderId="0" xfId="0" applyFont="1" applyFill="1" applyAlignment="1">
      <alignment horizontal="center" vertical="center" wrapText="1"/>
    </xf>
    <xf numFmtId="0" fontId="6" fillId="3" borderId="1" xfId="0" applyFont="1" applyFill="1" applyBorder="1" applyAlignment="1">
      <alignment vertical="top" wrapText="1"/>
    </xf>
    <xf numFmtId="0" fontId="2" fillId="3" borderId="1" xfId="0" applyFont="1" applyFill="1" applyBorder="1" applyAlignment="1">
      <alignment vertical="top" wrapText="1"/>
    </xf>
    <xf numFmtId="0" fontId="2" fillId="4" borderId="1" xfId="0" applyFont="1" applyFill="1" applyBorder="1" applyAlignment="1">
      <alignment vertical="top" wrapText="1"/>
    </xf>
    <xf numFmtId="0" fontId="2" fillId="0" borderId="1" xfId="0" applyFont="1" applyBorder="1" applyAlignment="1">
      <alignment vertical="top" wrapText="1"/>
    </xf>
    <xf numFmtId="0" fontId="5" fillId="5" borderId="0" xfId="0" applyFont="1" applyFill="1" applyAlignment="1">
      <alignment horizontal="center"/>
    </xf>
    <xf numFmtId="0" fontId="8" fillId="0" borderId="0" xfId="0" applyFont="1"/>
    <xf numFmtId="0" fontId="8" fillId="6" borderId="1" xfId="0" applyFont="1" applyFill="1" applyBorder="1"/>
    <xf numFmtId="0" fontId="9" fillId="0" borderId="0" xfId="0" applyFont="1"/>
    <xf numFmtId="0" fontId="11" fillId="8" borderId="0" xfId="0" applyFont="1" applyFill="1" applyAlignment="1">
      <alignment horizontal="center"/>
    </xf>
    <xf numFmtId="0" fontId="12" fillId="0" borderId="0" xfId="0" applyFont="1"/>
    <xf numFmtId="0" fontId="12" fillId="9" borderId="1" xfId="0" applyFont="1" applyFill="1" applyBorder="1"/>
    <xf numFmtId="0" fontId="14" fillId="2" borderId="1" xfId="0" applyFont="1" applyFill="1" applyBorder="1" applyAlignment="1">
      <alignment horizontal="center" vertical="center" wrapText="1"/>
    </xf>
    <xf numFmtId="0" fontId="2" fillId="4" borderId="1" xfId="0" applyFont="1" applyFill="1" applyBorder="1" applyProtection="1">
      <protection locked="0"/>
    </xf>
    <xf numFmtId="0" fontId="2" fillId="0" borderId="1" xfId="0" applyFont="1" applyBorder="1"/>
    <xf numFmtId="0" fontId="15" fillId="5" borderId="0" xfId="0" applyFont="1" applyFill="1" applyAlignment="1">
      <alignment horizontal="center" wrapText="1"/>
    </xf>
    <xf numFmtId="0" fontId="0" fillId="0" borderId="1" xfId="0" applyBorder="1"/>
    <xf numFmtId="0" fontId="6" fillId="0" borderId="1" xfId="0" applyFont="1" applyBorder="1"/>
    <xf numFmtId="0" fontId="6" fillId="6" borderId="1" xfId="0" applyFont="1" applyFill="1" applyBorder="1"/>
    <xf numFmtId="0" fontId="15" fillId="8" borderId="0" xfId="0" applyFont="1" applyFill="1" applyAlignment="1">
      <alignment horizontal="center" wrapText="1"/>
    </xf>
    <xf numFmtId="0" fontId="12" fillId="0" borderId="1" xfId="0" applyFont="1" applyBorder="1"/>
    <xf numFmtId="0" fontId="14" fillId="5" borderId="0" xfId="0" applyFont="1" applyFill="1" applyAlignment="1">
      <alignment horizontal="center" wrapText="1"/>
    </xf>
    <xf numFmtId="0" fontId="11" fillId="8" borderId="0" xfId="0" applyFont="1" applyFill="1" applyAlignment="1">
      <alignment horizontal="center" wrapText="1"/>
    </xf>
    <xf numFmtId="0" fontId="16"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878787"/>
      <rgbColor rgb="FF9999FF"/>
      <rgbColor rgb="FFBE4B48"/>
      <rgbColor rgb="FFFFFDE7"/>
      <rgbColor rgb="FFEDEDED"/>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D9E1F2"/>
      <rgbColor rgb="FFE2EFDA"/>
      <rgbColor rgb="FFFFFF99"/>
      <rgbColor rgb="FF99CCFF"/>
      <rgbColor rgb="FFFF99CC"/>
      <rgbColor rgb="FFCC99FF"/>
      <rgbColor rgb="FFFFCC99"/>
      <rgbColor rgb="FF4A7EBB"/>
      <rgbColor rgb="FF33CCCC"/>
      <rgbColor rgb="FF98B855"/>
      <rgbColor rgb="FFFFCC00"/>
      <rgbColor rgb="FFFF9900"/>
      <rgbColor rgb="FFFF6600"/>
      <rgbColor rgb="FF6B6B6B"/>
      <rgbColor rgb="FF9B9B9B"/>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Four Ladies Trophy — Strict Deed Totals by Year (lower = better)</a:t>
            </a:r>
          </a:p>
        </c:rich>
      </c:tx>
      <c:overlay val="0"/>
      <c:spPr>
        <a:noFill/>
        <a:ln w="0">
          <a:noFill/>
        </a:ln>
      </c:spPr>
    </c:title>
    <c:autoTitleDeleted val="0"/>
    <c:plotArea>
      <c:layout/>
      <c:lineChart>
        <c:grouping val="standard"/>
        <c:varyColors val="0"/>
        <c:ser>
          <c:idx val="0"/>
          <c:order val="0"/>
          <c:tx>
            <c:strRef>
              <c:f>History!$B$4</c:f>
              <c:strCache>
                <c:ptCount val="1"/>
                <c:pt idx="0">
                  <c:v>Buffalo Yacht Club</c:v>
                </c:pt>
              </c:strCache>
            </c:strRef>
          </c:tx>
          <c:spPr>
            <a:ln w="28440">
              <a:solidFill>
                <a:srgbClr val="4A7EBB"/>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History!$A$5:$A$12</c:f>
              <c:numCache>
                <c:formatCode>General</c:formatCode>
                <c:ptCount val="8"/>
                <c:pt idx="0">
                  <c:v>2018</c:v>
                </c:pt>
                <c:pt idx="1">
                  <c:v>2019</c:v>
                </c:pt>
                <c:pt idx="2">
                  <c:v>2021</c:v>
                </c:pt>
                <c:pt idx="3">
                  <c:v>2022</c:v>
                </c:pt>
                <c:pt idx="4">
                  <c:v>2023</c:v>
                </c:pt>
                <c:pt idx="5">
                  <c:v>2024</c:v>
                </c:pt>
                <c:pt idx="6">
                  <c:v>2025</c:v>
                </c:pt>
                <c:pt idx="7">
                  <c:v>2026</c:v>
                </c:pt>
              </c:numCache>
            </c:numRef>
          </c:cat>
          <c:val>
            <c:numRef>
              <c:f>History!$B$5:$B$12</c:f>
              <c:numCache>
                <c:formatCode>General</c:formatCode>
                <c:ptCount val="8"/>
                <c:pt idx="0">
                  <c:v>111.25</c:v>
                </c:pt>
                <c:pt idx="1">
                  <c:v>85.5</c:v>
                </c:pt>
                <c:pt idx="2">
                  <c:v>40.5</c:v>
                </c:pt>
                <c:pt idx="3">
                  <c:v>99.5</c:v>
                </c:pt>
                <c:pt idx="4">
                  <c:v>81.75</c:v>
                </c:pt>
                <c:pt idx="5">
                  <c:v>94.5</c:v>
                </c:pt>
                <c:pt idx="6">
                  <c:v>92.75</c:v>
                </c:pt>
                <c:pt idx="7">
                  <c:v>121.5</c:v>
                </c:pt>
              </c:numCache>
            </c:numRef>
          </c:val>
          <c:smooth val="1"/>
          <c:extLst>
            <c:ext xmlns:c16="http://schemas.microsoft.com/office/drawing/2014/chart" uri="{C3380CC4-5D6E-409C-BE32-E72D297353CC}">
              <c16:uniqueId val="{00000000-B568-4FD1-AB4D-952E131D0FBF}"/>
            </c:ext>
          </c:extLst>
        </c:ser>
        <c:ser>
          <c:idx val="1"/>
          <c:order val="1"/>
          <c:tx>
            <c:strRef>
              <c:f>History!$C$4</c:f>
              <c:strCache>
                <c:ptCount val="1"/>
                <c:pt idx="0">
                  <c:v>Erie Yacht Club</c:v>
                </c:pt>
              </c:strCache>
            </c:strRef>
          </c:tx>
          <c:spPr>
            <a:ln w="28440">
              <a:solidFill>
                <a:srgbClr val="BE4B48"/>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History!$A$5:$A$12</c:f>
              <c:numCache>
                <c:formatCode>General</c:formatCode>
                <c:ptCount val="8"/>
                <c:pt idx="0">
                  <c:v>2018</c:v>
                </c:pt>
                <c:pt idx="1">
                  <c:v>2019</c:v>
                </c:pt>
                <c:pt idx="2">
                  <c:v>2021</c:v>
                </c:pt>
                <c:pt idx="3">
                  <c:v>2022</c:v>
                </c:pt>
                <c:pt idx="4">
                  <c:v>2023</c:v>
                </c:pt>
                <c:pt idx="5">
                  <c:v>2024</c:v>
                </c:pt>
                <c:pt idx="6">
                  <c:v>2025</c:v>
                </c:pt>
                <c:pt idx="7">
                  <c:v>2026</c:v>
                </c:pt>
              </c:numCache>
            </c:numRef>
          </c:cat>
          <c:val>
            <c:numRef>
              <c:f>History!$C$5:$C$12</c:f>
              <c:numCache>
                <c:formatCode>General</c:formatCode>
                <c:ptCount val="8"/>
                <c:pt idx="0">
                  <c:v>96.5</c:v>
                </c:pt>
                <c:pt idx="1">
                  <c:v>81.5</c:v>
                </c:pt>
                <c:pt idx="2">
                  <c:v>33.75</c:v>
                </c:pt>
                <c:pt idx="3">
                  <c:v>74.75</c:v>
                </c:pt>
                <c:pt idx="4">
                  <c:v>64.75</c:v>
                </c:pt>
                <c:pt idx="5">
                  <c:v>52.75</c:v>
                </c:pt>
                <c:pt idx="6">
                  <c:v>56.75</c:v>
                </c:pt>
                <c:pt idx="7">
                  <c:v>58.5</c:v>
                </c:pt>
              </c:numCache>
            </c:numRef>
          </c:val>
          <c:smooth val="1"/>
          <c:extLst>
            <c:ext xmlns:c16="http://schemas.microsoft.com/office/drawing/2014/chart" uri="{C3380CC4-5D6E-409C-BE32-E72D297353CC}">
              <c16:uniqueId val="{00000001-B568-4FD1-AB4D-952E131D0FBF}"/>
            </c:ext>
          </c:extLst>
        </c:ser>
        <c:ser>
          <c:idx val="2"/>
          <c:order val="2"/>
          <c:tx>
            <c:strRef>
              <c:f>History!$D$4</c:f>
              <c:strCache>
                <c:ptCount val="1"/>
                <c:pt idx="0">
                  <c:v>Buffalo Canoe Club</c:v>
                </c:pt>
              </c:strCache>
            </c:strRef>
          </c:tx>
          <c:spPr>
            <a:ln w="28440">
              <a:solidFill>
                <a:srgbClr val="98B855"/>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History!$A$5:$A$12</c:f>
              <c:numCache>
                <c:formatCode>General</c:formatCode>
                <c:ptCount val="8"/>
                <c:pt idx="0">
                  <c:v>2018</c:v>
                </c:pt>
                <c:pt idx="1">
                  <c:v>2019</c:v>
                </c:pt>
                <c:pt idx="2">
                  <c:v>2021</c:v>
                </c:pt>
                <c:pt idx="3">
                  <c:v>2022</c:v>
                </c:pt>
                <c:pt idx="4">
                  <c:v>2023</c:v>
                </c:pt>
                <c:pt idx="5">
                  <c:v>2024</c:v>
                </c:pt>
                <c:pt idx="6">
                  <c:v>2025</c:v>
                </c:pt>
                <c:pt idx="7">
                  <c:v>2026</c:v>
                </c:pt>
              </c:numCache>
            </c:numRef>
          </c:cat>
          <c:val>
            <c:numRef>
              <c:f>History!$D$5:$D$12</c:f>
              <c:numCache>
                <c:formatCode>General</c:formatCode>
                <c:ptCount val="8"/>
                <c:pt idx="0">
                  <c:v>177</c:v>
                </c:pt>
                <c:pt idx="1">
                  <c:v>133.75</c:v>
                </c:pt>
                <c:pt idx="2">
                  <c:v>82</c:v>
                </c:pt>
                <c:pt idx="3">
                  <c:v>136</c:v>
                </c:pt>
                <c:pt idx="4">
                  <c:v>117</c:v>
                </c:pt>
                <c:pt idx="5">
                  <c:v>114</c:v>
                </c:pt>
                <c:pt idx="6">
                  <c:v>120</c:v>
                </c:pt>
                <c:pt idx="7">
                  <c:v>137</c:v>
                </c:pt>
              </c:numCache>
            </c:numRef>
          </c:val>
          <c:smooth val="1"/>
          <c:extLst>
            <c:ext xmlns:c16="http://schemas.microsoft.com/office/drawing/2014/chart" uri="{C3380CC4-5D6E-409C-BE32-E72D297353CC}">
              <c16:uniqueId val="{00000002-B568-4FD1-AB4D-952E131D0FBF}"/>
            </c:ext>
          </c:extLst>
        </c:ser>
        <c:dLbls>
          <c:showLegendKey val="0"/>
          <c:showVal val="0"/>
          <c:showCatName val="0"/>
          <c:showSerName val="0"/>
          <c:showPercent val="0"/>
          <c:showBubbleSize val="0"/>
        </c:dLbls>
        <c:hiLowLines>
          <c:spPr>
            <a:ln w="0">
              <a:noFill/>
            </a:ln>
          </c:spPr>
        </c:hiLowLines>
        <c:smooth val="0"/>
        <c:axId val="36739671"/>
        <c:axId val="77298823"/>
      </c:lineChart>
      <c:catAx>
        <c:axId val="36739671"/>
        <c:scaling>
          <c:orientation val="minMax"/>
        </c:scaling>
        <c:delete val="0"/>
        <c:axPos val="b"/>
        <c:title>
          <c:tx>
            <c:rich>
              <a:bodyPr rot="0"/>
              <a:lstStyle/>
              <a:p>
                <a:pPr>
                  <a:defRPr sz="1000" b="1" strike="noStrike" spc="-1">
                    <a:solidFill>
                      <a:srgbClr val="000000"/>
                    </a:solidFill>
                    <a:latin typeface="Calibri"/>
                  </a:defRPr>
                </a:pPr>
                <a:r>
                  <a:rPr lang="en-US" sz="1000" b="1" strike="noStrike" spc="-1">
                    <a:solidFill>
                      <a:srgbClr val="000000"/>
                    </a:solidFill>
                    <a:latin typeface="Calibri"/>
                  </a:rPr>
                  <a:t>Year</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77298823"/>
        <c:crosses val="autoZero"/>
        <c:auto val="1"/>
        <c:lblAlgn val="ctr"/>
        <c:lblOffset val="100"/>
        <c:noMultiLvlLbl val="0"/>
      </c:catAx>
      <c:valAx>
        <c:axId val="77298823"/>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Points</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6739671"/>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160560</xdr:rowOff>
    </xdr:from>
    <xdr:to>
      <xdr:col>19</xdr:col>
      <xdr:colOff>473040</xdr:colOff>
      <xdr:row>20</xdr:row>
      <xdr:rowOff>140760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our_Ladies_Trophy_Calculator.xlsx" TargetMode="External"/><Relationship Id="rId3" Type="http://schemas.openxmlformats.org/officeDocument/2006/relationships/hyperlink" Target="Four_Ladies_Trophy_Calculator.xlsx" TargetMode="External"/><Relationship Id="rId7" Type="http://schemas.openxmlformats.org/officeDocument/2006/relationships/hyperlink" Target="Four_Ladies_Trophy_Calculator.xlsx" TargetMode="External"/><Relationship Id="rId2" Type="http://schemas.openxmlformats.org/officeDocument/2006/relationships/hyperlink" Target="Four_Ladies_Trophy_Calculator.xlsx" TargetMode="External"/><Relationship Id="rId1" Type="http://schemas.openxmlformats.org/officeDocument/2006/relationships/hyperlink" Target="Four_Ladies_Trophy_Calculator.xlsx" TargetMode="External"/><Relationship Id="rId6" Type="http://schemas.openxmlformats.org/officeDocument/2006/relationships/hyperlink" Target="Four_Ladies_Trophy_Calculator.xlsx" TargetMode="External"/><Relationship Id="rId11" Type="http://schemas.openxmlformats.org/officeDocument/2006/relationships/hyperlink" Target="Four_Ladies_Trophy_Calculator.xlsx" TargetMode="External"/><Relationship Id="rId5" Type="http://schemas.openxmlformats.org/officeDocument/2006/relationships/hyperlink" Target="Four_Ladies_Trophy_Calculator.xlsx" TargetMode="External"/><Relationship Id="rId10" Type="http://schemas.openxmlformats.org/officeDocument/2006/relationships/hyperlink" Target="Four_Ladies_Trophy_Calculator.xlsx" TargetMode="External"/><Relationship Id="rId4" Type="http://schemas.openxmlformats.org/officeDocument/2006/relationships/hyperlink" Target="Four_Ladies_Trophy_Calculator.xlsx" TargetMode="External"/><Relationship Id="rId9" Type="http://schemas.openxmlformats.org/officeDocument/2006/relationships/hyperlink" Target="Four_Ladies_Trophy_Calculator.xlsx"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3"/>
  <sheetViews>
    <sheetView showGridLines="0" zoomScaleNormal="100" workbookViewId="0"/>
  </sheetViews>
  <sheetFormatPr defaultColWidth="8.6796875" defaultRowHeight="14.75" x14ac:dyDescent="0.75"/>
  <cols>
    <col min="1" max="1" width="140" customWidth="1"/>
  </cols>
  <sheetData>
    <row r="1" spans="1:1" ht="20.5" x14ac:dyDescent="0.75">
      <c r="A1" s="9" t="s">
        <v>0</v>
      </c>
    </row>
    <row r="2" spans="1:1" x14ac:dyDescent="0.75">
      <c r="A2" s="10"/>
    </row>
    <row r="3" spans="1:1" ht="15.5" x14ac:dyDescent="0.75">
      <c r="A3" s="11" t="s">
        <v>1</v>
      </c>
    </row>
    <row r="4" spans="1:1" x14ac:dyDescent="0.75">
      <c r="A4" s="10" t="s">
        <v>2</v>
      </c>
    </row>
    <row r="5" spans="1:1" ht="26" x14ac:dyDescent="0.75">
      <c r="A5" s="10" t="s">
        <v>3</v>
      </c>
    </row>
    <row r="6" spans="1:1" ht="39" x14ac:dyDescent="0.75">
      <c r="A6" s="10" t="s">
        <v>4</v>
      </c>
    </row>
    <row r="7" spans="1:1" x14ac:dyDescent="0.75">
      <c r="A7" s="10"/>
    </row>
    <row r="8" spans="1:1" ht="15.5" x14ac:dyDescent="0.75">
      <c r="A8" s="11" t="s">
        <v>5</v>
      </c>
    </row>
    <row r="9" spans="1:1" ht="26" x14ac:dyDescent="0.75">
      <c r="A9" s="10" t="s">
        <v>6</v>
      </c>
    </row>
    <row r="10" spans="1:1" x14ac:dyDescent="0.75">
      <c r="A10" s="10" t="s">
        <v>7</v>
      </c>
    </row>
    <row r="11" spans="1:1" ht="26" x14ac:dyDescent="0.75">
      <c r="A11" s="10" t="s">
        <v>8</v>
      </c>
    </row>
    <row r="12" spans="1:1" x14ac:dyDescent="0.75">
      <c r="A12" s="10" t="s">
        <v>9</v>
      </c>
    </row>
    <row r="13" spans="1:1" x14ac:dyDescent="0.75">
      <c r="A13" s="10"/>
    </row>
    <row r="14" spans="1:1" ht="15.5" x14ac:dyDescent="0.75">
      <c r="A14" s="11" t="s">
        <v>10</v>
      </c>
    </row>
    <row r="15" spans="1:1" ht="39" x14ac:dyDescent="0.75">
      <c r="A15" s="10" t="s">
        <v>11</v>
      </c>
    </row>
    <row r="16" spans="1:1" x14ac:dyDescent="0.75">
      <c r="A16" s="10"/>
    </row>
    <row r="17" spans="1:1" ht="15.5" x14ac:dyDescent="0.75">
      <c r="A17" s="11" t="s">
        <v>12</v>
      </c>
    </row>
    <row r="18" spans="1:1" ht="26" x14ac:dyDescent="0.75">
      <c r="A18" s="10" t="s">
        <v>13</v>
      </c>
    </row>
    <row r="19" spans="1:1" x14ac:dyDescent="0.75">
      <c r="A19" s="10" t="s">
        <v>14</v>
      </c>
    </row>
    <row r="20" spans="1:1" ht="26" x14ac:dyDescent="0.75">
      <c r="A20" s="10" t="s">
        <v>15</v>
      </c>
    </row>
    <row r="21" spans="1:1" ht="26" x14ac:dyDescent="0.75">
      <c r="A21" s="10" t="s">
        <v>16</v>
      </c>
    </row>
    <row r="22" spans="1:1" ht="26" x14ac:dyDescent="0.75">
      <c r="A22" s="10" t="s">
        <v>17</v>
      </c>
    </row>
    <row r="23" spans="1:1" ht="26" x14ac:dyDescent="0.75">
      <c r="A23" s="10" t="s">
        <v>18</v>
      </c>
    </row>
    <row r="24" spans="1:1" x14ac:dyDescent="0.75">
      <c r="A24" s="10"/>
    </row>
    <row r="25" spans="1:1" ht="15.5" x14ac:dyDescent="0.75">
      <c r="A25" s="11" t="s">
        <v>19</v>
      </c>
    </row>
    <row r="26" spans="1:1" ht="26" x14ac:dyDescent="0.75">
      <c r="A26" s="10" t="s">
        <v>20</v>
      </c>
    </row>
    <row r="27" spans="1:1" ht="26" x14ac:dyDescent="0.75">
      <c r="A27" s="10" t="s">
        <v>21</v>
      </c>
    </row>
    <row r="28" spans="1:1" ht="39" x14ac:dyDescent="0.75">
      <c r="A28" s="10" t="s">
        <v>22</v>
      </c>
    </row>
    <row r="29" spans="1:1" ht="26" x14ac:dyDescent="0.75">
      <c r="A29" s="10" t="s">
        <v>23</v>
      </c>
    </row>
    <row r="30" spans="1:1" x14ac:dyDescent="0.75">
      <c r="A30" s="10"/>
    </row>
    <row r="31" spans="1:1" ht="15.5" x14ac:dyDescent="0.75">
      <c r="A31" s="11" t="s">
        <v>24</v>
      </c>
    </row>
    <row r="32" spans="1:1" ht="26" x14ac:dyDescent="0.75">
      <c r="A32" s="10" t="s">
        <v>25</v>
      </c>
    </row>
    <row r="33" spans="1:1" x14ac:dyDescent="0.75">
      <c r="A33" s="10"/>
    </row>
    <row r="34" spans="1:1" ht="15.5" x14ac:dyDescent="0.75">
      <c r="A34" s="11" t="s">
        <v>26</v>
      </c>
    </row>
    <row r="35" spans="1:1" ht="26" x14ac:dyDescent="0.75">
      <c r="A35" s="10" t="s">
        <v>27</v>
      </c>
    </row>
    <row r="36" spans="1:1" x14ac:dyDescent="0.75">
      <c r="A36" s="10" t="s">
        <v>28</v>
      </c>
    </row>
    <row r="37" spans="1:1" x14ac:dyDescent="0.75">
      <c r="A37" s="10" t="s">
        <v>29</v>
      </c>
    </row>
    <row r="38" spans="1:1" x14ac:dyDescent="0.75">
      <c r="A38" s="10" t="s">
        <v>30</v>
      </c>
    </row>
    <row r="39" spans="1:1" ht="26" x14ac:dyDescent="0.75">
      <c r="A39" s="10" t="s">
        <v>31</v>
      </c>
    </row>
    <row r="40" spans="1:1" ht="26" x14ac:dyDescent="0.75">
      <c r="A40" s="10" t="s">
        <v>32</v>
      </c>
    </row>
    <row r="42" spans="1:1" ht="15.75" x14ac:dyDescent="0.75">
      <c r="A42" s="12" t="s">
        <v>33</v>
      </c>
    </row>
    <row r="43" spans="1:1" x14ac:dyDescent="0.75">
      <c r="A43" s="13" t="s">
        <v>34</v>
      </c>
    </row>
    <row r="44" spans="1:1" x14ac:dyDescent="0.75">
      <c r="A44" s="13" t="s">
        <v>35</v>
      </c>
    </row>
    <row r="45" spans="1:1" x14ac:dyDescent="0.75">
      <c r="A45" s="13" t="s">
        <v>36</v>
      </c>
    </row>
    <row r="46" spans="1:1" x14ac:dyDescent="0.75">
      <c r="A46" s="13" t="s">
        <v>37</v>
      </c>
    </row>
    <row r="47" spans="1:1" x14ac:dyDescent="0.75">
      <c r="A47" s="13" t="s">
        <v>38</v>
      </c>
    </row>
    <row r="48" spans="1:1" x14ac:dyDescent="0.75">
      <c r="A48" s="13" t="s">
        <v>39</v>
      </c>
    </row>
    <row r="49" spans="1:1" x14ac:dyDescent="0.75">
      <c r="A49" s="13" t="s">
        <v>40</v>
      </c>
    </row>
    <row r="50" spans="1:1" x14ac:dyDescent="0.75">
      <c r="A50" s="13" t="s">
        <v>41</v>
      </c>
    </row>
    <row r="51" spans="1:1" x14ac:dyDescent="0.75">
      <c r="A51" s="13" t="s">
        <v>42</v>
      </c>
    </row>
    <row r="52" spans="1:1" x14ac:dyDescent="0.75">
      <c r="A52" s="13" t="s">
        <v>43</v>
      </c>
    </row>
    <row r="53" spans="1:1" x14ac:dyDescent="0.75">
      <c r="A53" s="13" t="s">
        <v>44</v>
      </c>
    </row>
  </sheetData>
  <hyperlinks>
    <hyperlink ref="A43" r:id="rId1" location="'History'!A1" xr:uid="{00000000-0004-0000-0000-000000000000}"/>
    <hyperlink ref="A44" r:id="rId2" location="'Club-Region%20Mapping'!A1" xr:uid="{00000000-0004-0000-0000-000001000000}"/>
    <hyperlink ref="A45" r:id="rId3" location="'Template'!A1" xr:uid="{00000000-0004-0000-0000-000002000000}"/>
    <hyperlink ref="A46" r:id="rId4" location="'2018'!A1" xr:uid="{00000000-0004-0000-0000-000003000000}"/>
    <hyperlink ref="A47" r:id="rId5" location="'2019'!A1" xr:uid="{00000000-0004-0000-0000-000004000000}"/>
    <hyperlink ref="A48" r:id="rId6" location="'2021'!A1" xr:uid="{00000000-0004-0000-0000-000005000000}"/>
    <hyperlink ref="A49" r:id="rId7" location="'2022'!A1" xr:uid="{00000000-0004-0000-0000-000006000000}"/>
    <hyperlink ref="A50" r:id="rId8" location="'2023'!A1" xr:uid="{00000000-0004-0000-0000-000007000000}"/>
    <hyperlink ref="A51" r:id="rId9" location="'2024'!A1" xr:uid="{00000000-0004-0000-0000-000008000000}"/>
    <hyperlink ref="A52" r:id="rId10" location="'2025'!A1" xr:uid="{00000000-0004-0000-0000-000009000000}"/>
    <hyperlink ref="A53" r:id="rId11" location="'2026'!A1" xr:uid="{00000000-0004-0000-0000-00000A000000}"/>
  </hyperlink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61"/>
  <sheetViews>
    <sheetView showGridLines="0" zoomScaleNormal="100" workbookViewId="0">
      <selection activeCell="F33" sqref="F33"/>
    </sheetView>
  </sheetViews>
  <sheetFormatPr defaultColWidth="8.6796875" defaultRowHeight="14.75" x14ac:dyDescent="0.75"/>
  <cols>
    <col min="1" max="1" width="39.86328125" bestFit="1" customWidth="1"/>
    <col min="2" max="2" width="22" customWidth="1"/>
    <col min="3" max="3" width="34" customWidth="1"/>
    <col min="4" max="4" width="19.31640625" bestFit="1" customWidth="1"/>
    <col min="5" max="5" width="12" customWidth="1"/>
    <col min="6" max="10" width="9" customWidth="1"/>
  </cols>
  <sheetData>
    <row r="1" spans="1:10" ht="21.75" customHeight="1" x14ac:dyDescent="0.75">
      <c r="A1" s="8" t="s">
        <v>211</v>
      </c>
      <c r="B1" s="8"/>
      <c r="C1" s="8"/>
      <c r="D1" s="8"/>
      <c r="E1" s="8"/>
      <c r="F1" s="8"/>
      <c r="G1" s="8"/>
      <c r="H1" s="8"/>
      <c r="I1" s="8"/>
      <c r="J1" s="8"/>
    </row>
    <row r="3" spans="1:10" x14ac:dyDescent="0.75">
      <c r="A3" s="7" t="s">
        <v>77</v>
      </c>
      <c r="B3" s="7"/>
      <c r="C3" s="7"/>
      <c r="D3" s="7"/>
      <c r="E3" s="7"/>
      <c r="F3" s="7"/>
      <c r="G3" s="7"/>
      <c r="H3" s="7"/>
      <c r="I3" s="7"/>
      <c r="J3" s="7"/>
    </row>
    <row r="4" spans="1:10" x14ac:dyDescent="0.75">
      <c r="B4" s="19" t="s">
        <v>49</v>
      </c>
      <c r="C4" s="19" t="s">
        <v>57</v>
      </c>
      <c r="D4" s="19" t="s">
        <v>53</v>
      </c>
    </row>
    <row r="5" spans="1:10" x14ac:dyDescent="0.75">
      <c r="A5" s="20" t="s">
        <v>78</v>
      </c>
      <c r="B5" s="21">
        <f>B35+B65+B95+B125+B155</f>
        <v>92.75</v>
      </c>
      <c r="C5" s="21">
        <f>C35+C65+C95+C125+C155</f>
        <v>56.75</v>
      </c>
      <c r="D5" s="21">
        <f>D35+D65+D95+D125+D155</f>
        <v>120</v>
      </c>
    </row>
    <row r="6" spans="1:10" ht="16.75" x14ac:dyDescent="0.75">
      <c r="A6" s="22" t="s">
        <v>79</v>
      </c>
      <c r="B6" s="6" t="str">
        <f>IF(AND(B5&lt;=C5,B5&lt;=D5),"Buffalo Yacht Club",IF(C5&lt;=D5,"Erie Yacht Club","Buffalo Canoe Club"))</f>
        <v>Erie Yacht Club</v>
      </c>
      <c r="C6" s="6"/>
      <c r="D6" s="6"/>
    </row>
    <row r="8" spans="1:10" x14ac:dyDescent="0.75">
      <c r="A8" s="5" t="s">
        <v>80</v>
      </c>
      <c r="B8" s="5"/>
      <c r="C8" s="5"/>
      <c r="D8" s="5"/>
      <c r="E8" s="5"/>
      <c r="F8" s="5"/>
      <c r="G8" s="5"/>
      <c r="H8" s="5"/>
      <c r="I8" s="5"/>
      <c r="J8" s="5"/>
    </row>
    <row r="9" spans="1:10" x14ac:dyDescent="0.75">
      <c r="B9" s="23" t="s">
        <v>50</v>
      </c>
      <c r="C9" s="23" t="s">
        <v>58</v>
      </c>
      <c r="D9" s="23" t="s">
        <v>60</v>
      </c>
      <c r="E9" s="23" t="s">
        <v>70</v>
      </c>
      <c r="F9" s="23" t="s">
        <v>68</v>
      </c>
    </row>
    <row r="10" spans="1:10" x14ac:dyDescent="0.75">
      <c r="A10" s="24" t="s">
        <v>81</v>
      </c>
      <c r="B10" s="25">
        <f>B41+B71+B101+B131+B161</f>
        <v>58.5</v>
      </c>
      <c r="C10" s="25">
        <f>C41+C71+C101+C131+C161</f>
        <v>56.75</v>
      </c>
      <c r="D10" s="25">
        <f>D41+D71+D101+D131+D161</f>
        <v>102.75</v>
      </c>
      <c r="E10" s="25">
        <f>E41+E71+E101+E131+E161</f>
        <v>115</v>
      </c>
      <c r="F10" s="25">
        <f>F41+F71+F101+F131+F161</f>
        <v>120</v>
      </c>
    </row>
    <row r="11" spans="1:10" x14ac:dyDescent="0.75">
      <c r="A11" s="24" t="s">
        <v>82</v>
      </c>
      <c r="B11" s="4" t="str">
        <f>IF(AND(B10&lt;=C10,B10&lt;=D10,B10&lt;=E10,B10&lt;=F10),"Buffalo",IF(AND(C10&lt;=B10,C10&lt;=D10,C10&lt;=E10,C10&lt;=F10),"Erie",IF(AND(D10&lt;=B10,D10&lt;=C10,D10&lt;=E10,D10&lt;=F10),"Port Dover",IF(AND(E10&lt;=B10,E10&lt;=C10,E10&lt;=D10,E10&lt;=F10),"Dunkirk","Port Colborne"))))</f>
        <v>Erie</v>
      </c>
      <c r="C11" s="4"/>
      <c r="D11" s="4"/>
    </row>
    <row r="13" spans="1:10" ht="15.5" x14ac:dyDescent="0.75">
      <c r="A13" s="3" t="s">
        <v>83</v>
      </c>
      <c r="B13" s="3"/>
      <c r="C13" s="3"/>
      <c r="D13" s="3"/>
      <c r="E13" s="3"/>
      <c r="F13" s="3"/>
      <c r="G13" s="3"/>
      <c r="H13" s="3"/>
      <c r="I13" s="3"/>
      <c r="J13" s="3"/>
    </row>
    <row r="14" spans="1:10" ht="26" x14ac:dyDescent="0.75">
      <c r="A14" s="26" t="s">
        <v>84</v>
      </c>
      <c r="B14" s="26" t="s">
        <v>85</v>
      </c>
      <c r="C14" s="26" t="s">
        <v>86</v>
      </c>
      <c r="D14" s="26" t="s">
        <v>87</v>
      </c>
      <c r="E14" s="26" t="s">
        <v>88</v>
      </c>
      <c r="F14" s="26" t="s">
        <v>89</v>
      </c>
      <c r="G14" s="26" t="s">
        <v>90</v>
      </c>
      <c r="H14" s="26" t="s">
        <v>91</v>
      </c>
      <c r="I14" s="26" t="s">
        <v>92</v>
      </c>
      <c r="J14" s="26" t="s">
        <v>93</v>
      </c>
    </row>
    <row r="15" spans="1:10" x14ac:dyDescent="0.75">
      <c r="A15" s="27">
        <v>1</v>
      </c>
      <c r="B15" s="27" t="s">
        <v>121</v>
      </c>
      <c r="C15" s="27" t="s">
        <v>61</v>
      </c>
      <c r="D15" s="28" t="str">
        <f>IF($C15="","",IF(ISNA(MATCH($C15,'Club-Region Mapping'!$A$2:$A$200,0)),"NOT FOUND",INDEX('Club-Region Mapping'!$B$2:$B$200,MATCH($C15,'Club-Region Mapping'!$A$2:$A$200,0))))</f>
        <v>Buffalo Yacht Club</v>
      </c>
      <c r="E15" s="28" t="str">
        <f>IF($C15="","",IF(ISNA(MATCH($C15,'Club-Region Mapping'!$A$2:$A$200,0)),"NOT FOUND",INDEX('Club-Region Mapping'!$C$2:$C$200,MATCH($C15,'Club-Region Mapping'!$A$2:$A$200,0))))</f>
        <v>Buffalo</v>
      </c>
      <c r="F15" s="28">
        <f t="shared" ref="F15:F29" si="0">IF($A15="","",IF($A15=1,0.75,$A15))</f>
        <v>0.75</v>
      </c>
      <c r="G15" s="28">
        <f t="shared" ref="G15:G29" si="1">IF(OR($A15="",$D15="",$D15="NOT FOUND"),"",COUNTIFS($D$15:$D$29,$D15,$A$15:$A$29,"&lt;="&amp;$A15))</f>
        <v>1</v>
      </c>
      <c r="H15" s="28" t="str">
        <f t="shared" ref="H15:H29" si="2">IF($G15="","",IF($G15&lt;=3,"Yes","No"))</f>
        <v>Yes</v>
      </c>
      <c r="I15" s="28">
        <f t="shared" ref="I15:I29" si="3">IF(OR($A15="",$E15="",$E15="NOT FOUND"),"",COUNTIFS($E$15:$E$29,$E15,$A$15:$A$29,"&lt;="&amp;$A15))</f>
        <v>1</v>
      </c>
      <c r="J15" s="28" t="str">
        <f t="shared" ref="J15:J29" si="4">IF($I15="","",IF($I15&lt;=3,"Yes","No"))</f>
        <v>Yes</v>
      </c>
    </row>
    <row r="16" spans="1:10" x14ac:dyDescent="0.75">
      <c r="A16" s="27">
        <v>2</v>
      </c>
      <c r="B16" s="27" t="s">
        <v>205</v>
      </c>
      <c r="C16" s="27" t="s">
        <v>57</v>
      </c>
      <c r="D16" s="28" t="str">
        <f>IF($C16="","",IF(ISNA(MATCH($C16,'Club-Region Mapping'!$A$2:$A$200,0)),"NOT FOUND",INDEX('Club-Region Mapping'!$B$2:$B$200,MATCH($C16,'Club-Region Mapping'!$A$2:$A$200,0))))</f>
        <v>Erie Yacht Club</v>
      </c>
      <c r="E16" s="28" t="str">
        <f>IF($C16="","",IF(ISNA(MATCH($C16,'Club-Region Mapping'!$A$2:$A$200,0)),"NOT FOUND",INDEX('Club-Region Mapping'!$C$2:$C$200,MATCH($C16,'Club-Region Mapping'!$A$2:$A$200,0))))</f>
        <v>Erie</v>
      </c>
      <c r="F16" s="28">
        <f t="shared" si="0"/>
        <v>2</v>
      </c>
      <c r="G16" s="28">
        <f t="shared" si="1"/>
        <v>1</v>
      </c>
      <c r="H16" s="28" t="str">
        <f t="shared" si="2"/>
        <v>Yes</v>
      </c>
      <c r="I16" s="28">
        <f t="shared" si="3"/>
        <v>1</v>
      </c>
      <c r="J16" s="28" t="str">
        <f t="shared" si="4"/>
        <v>Yes</v>
      </c>
    </row>
    <row r="17" spans="1:10" x14ac:dyDescent="0.75">
      <c r="A17" s="27">
        <v>3</v>
      </c>
      <c r="B17" s="27" t="s">
        <v>208</v>
      </c>
      <c r="C17" s="27" t="s">
        <v>57</v>
      </c>
      <c r="D17" s="28" t="str">
        <f>IF($C17="","",IF(ISNA(MATCH($C17,'Club-Region Mapping'!$A$2:$A$200,0)),"NOT FOUND",INDEX('Club-Region Mapping'!$B$2:$B$200,MATCH($C17,'Club-Region Mapping'!$A$2:$A$200,0))))</f>
        <v>Erie Yacht Club</v>
      </c>
      <c r="E17" s="28" t="str">
        <f>IF($C17="","",IF(ISNA(MATCH($C17,'Club-Region Mapping'!$A$2:$A$200,0)),"NOT FOUND",INDEX('Club-Region Mapping'!$C$2:$C$200,MATCH($C17,'Club-Region Mapping'!$A$2:$A$200,0))))</f>
        <v>Erie</v>
      </c>
      <c r="F17" s="28">
        <f t="shared" si="0"/>
        <v>3</v>
      </c>
      <c r="G17" s="28">
        <f t="shared" si="1"/>
        <v>2</v>
      </c>
      <c r="H17" s="28" t="str">
        <f t="shared" si="2"/>
        <v>Yes</v>
      </c>
      <c r="I17" s="28">
        <f t="shared" si="3"/>
        <v>2</v>
      </c>
      <c r="J17" s="28" t="str">
        <f t="shared" si="4"/>
        <v>Yes</v>
      </c>
    </row>
    <row r="18" spans="1:10" x14ac:dyDescent="0.75">
      <c r="A18" s="27">
        <v>4</v>
      </c>
      <c r="B18" s="27" t="s">
        <v>128</v>
      </c>
      <c r="C18" s="27" t="s">
        <v>57</v>
      </c>
      <c r="D18" s="28" t="str">
        <f>IF($C18="","",IF(ISNA(MATCH($C18,'Club-Region Mapping'!$A$2:$A$200,0)),"NOT FOUND",INDEX('Club-Region Mapping'!$B$2:$B$200,MATCH($C18,'Club-Region Mapping'!$A$2:$A$200,0))))</f>
        <v>Erie Yacht Club</v>
      </c>
      <c r="E18" s="28" t="str">
        <f>IF($C18="","",IF(ISNA(MATCH($C18,'Club-Region Mapping'!$A$2:$A$200,0)),"NOT FOUND",INDEX('Club-Region Mapping'!$C$2:$C$200,MATCH($C18,'Club-Region Mapping'!$A$2:$A$200,0))))</f>
        <v>Erie</v>
      </c>
      <c r="F18" s="28">
        <f t="shared" si="0"/>
        <v>4</v>
      </c>
      <c r="G18" s="28">
        <f t="shared" si="1"/>
        <v>3</v>
      </c>
      <c r="H18" s="28" t="str">
        <f t="shared" si="2"/>
        <v>Yes</v>
      </c>
      <c r="I18" s="28">
        <f t="shared" si="3"/>
        <v>3</v>
      </c>
      <c r="J18" s="28" t="str">
        <f t="shared" si="4"/>
        <v>Yes</v>
      </c>
    </row>
    <row r="19" spans="1:10" x14ac:dyDescent="0.75">
      <c r="A19" s="27">
        <v>5</v>
      </c>
      <c r="B19" s="27" t="s">
        <v>132</v>
      </c>
      <c r="C19" s="27" t="s">
        <v>57</v>
      </c>
      <c r="D19" s="28" t="str">
        <f>IF($C19="","",IF(ISNA(MATCH($C19,'Club-Region Mapping'!$A$2:$A$200,0)),"NOT FOUND",INDEX('Club-Region Mapping'!$B$2:$B$200,MATCH($C19,'Club-Region Mapping'!$A$2:$A$200,0))))</f>
        <v>Erie Yacht Club</v>
      </c>
      <c r="E19" s="28" t="str">
        <f>IF($C19="","",IF(ISNA(MATCH($C19,'Club-Region Mapping'!$A$2:$A$200,0)),"NOT FOUND",INDEX('Club-Region Mapping'!$C$2:$C$200,MATCH($C19,'Club-Region Mapping'!$A$2:$A$200,0))))</f>
        <v>Erie</v>
      </c>
      <c r="F19" s="28">
        <f t="shared" si="0"/>
        <v>5</v>
      </c>
      <c r="G19" s="28">
        <f t="shared" si="1"/>
        <v>4</v>
      </c>
      <c r="H19" s="28" t="str">
        <f t="shared" si="2"/>
        <v>No</v>
      </c>
      <c r="I19" s="28">
        <f t="shared" si="3"/>
        <v>4</v>
      </c>
      <c r="J19" s="28" t="str">
        <f t="shared" si="4"/>
        <v>No</v>
      </c>
    </row>
    <row r="20" spans="1:10" x14ac:dyDescent="0.75">
      <c r="A20" s="27">
        <v>6</v>
      </c>
      <c r="B20" s="27" t="s">
        <v>187</v>
      </c>
      <c r="C20" s="27" t="s">
        <v>57</v>
      </c>
      <c r="D20" s="28" t="str">
        <f>IF($C20="","",IF(ISNA(MATCH($C20,'Club-Region Mapping'!$A$2:$A$200,0)),"NOT FOUND",INDEX('Club-Region Mapping'!$B$2:$B$200,MATCH($C20,'Club-Region Mapping'!$A$2:$A$200,0))))</f>
        <v>Erie Yacht Club</v>
      </c>
      <c r="E20" s="28" t="str">
        <f>IF($C20="","",IF(ISNA(MATCH($C20,'Club-Region Mapping'!$A$2:$A$200,0)),"NOT FOUND",INDEX('Club-Region Mapping'!$C$2:$C$200,MATCH($C20,'Club-Region Mapping'!$A$2:$A$200,0))))</f>
        <v>Erie</v>
      </c>
      <c r="F20" s="28">
        <f t="shared" si="0"/>
        <v>6</v>
      </c>
      <c r="G20" s="28">
        <f t="shared" si="1"/>
        <v>5</v>
      </c>
      <c r="H20" s="28" t="str">
        <f t="shared" si="2"/>
        <v>No</v>
      </c>
      <c r="I20" s="28">
        <f t="shared" si="3"/>
        <v>5</v>
      </c>
      <c r="J20" s="28" t="str">
        <f t="shared" si="4"/>
        <v>No</v>
      </c>
    </row>
    <row r="21" spans="1:10" x14ac:dyDescent="0.75">
      <c r="A21" s="27">
        <v>7</v>
      </c>
      <c r="B21" s="27" t="s">
        <v>186</v>
      </c>
      <c r="C21" s="27" t="s">
        <v>57</v>
      </c>
      <c r="D21" s="28" t="str">
        <f>IF($C21="","",IF(ISNA(MATCH($C21,'Club-Region Mapping'!$A$2:$A$200,0)),"NOT FOUND",INDEX('Club-Region Mapping'!$B$2:$B$200,MATCH($C21,'Club-Region Mapping'!$A$2:$A$200,0))))</f>
        <v>Erie Yacht Club</v>
      </c>
      <c r="E21" s="28" t="str">
        <f>IF($C21="","",IF(ISNA(MATCH($C21,'Club-Region Mapping'!$A$2:$A$200,0)),"NOT FOUND",INDEX('Club-Region Mapping'!$C$2:$C$200,MATCH($C21,'Club-Region Mapping'!$A$2:$A$200,0))))</f>
        <v>Erie</v>
      </c>
      <c r="F21" s="28">
        <f t="shared" si="0"/>
        <v>7</v>
      </c>
      <c r="G21" s="28">
        <f t="shared" si="1"/>
        <v>6</v>
      </c>
      <c r="H21" s="28" t="str">
        <f t="shared" si="2"/>
        <v>No</v>
      </c>
      <c r="I21" s="28">
        <f t="shared" si="3"/>
        <v>6</v>
      </c>
      <c r="J21" s="28" t="str">
        <f t="shared" si="4"/>
        <v>No</v>
      </c>
    </row>
    <row r="22" spans="1:10" x14ac:dyDescent="0.75">
      <c r="A22" s="27"/>
      <c r="B22" s="27"/>
      <c r="C22" s="27"/>
      <c r="D22" s="28" t="str">
        <f>IF($C22="","",IF(ISNA(MATCH($C22,'Club-Region Mapping'!$A$2:$A$200,0)),"NOT FOUND",INDEX('Club-Region Mapping'!$B$2:$B$200,MATCH($C22,'Club-Region Mapping'!$A$2:$A$200,0))))</f>
        <v/>
      </c>
      <c r="E22" s="28" t="str">
        <f>IF($C22="","",IF(ISNA(MATCH($C22,'Club-Region Mapping'!$A$2:$A$200,0)),"NOT FOUND",INDEX('Club-Region Mapping'!$C$2:$C$200,MATCH($C22,'Club-Region Mapping'!$A$2:$A$200,0))))</f>
        <v/>
      </c>
      <c r="F22" s="28" t="str">
        <f t="shared" si="0"/>
        <v/>
      </c>
      <c r="G22" s="28" t="str">
        <f t="shared" si="1"/>
        <v/>
      </c>
      <c r="H22" s="28" t="str">
        <f t="shared" si="2"/>
        <v/>
      </c>
      <c r="I22" s="28" t="str">
        <f t="shared" si="3"/>
        <v/>
      </c>
      <c r="J22" s="28" t="str">
        <f t="shared" si="4"/>
        <v/>
      </c>
    </row>
    <row r="23" spans="1:10" x14ac:dyDescent="0.75">
      <c r="A23" s="27"/>
      <c r="B23" s="27"/>
      <c r="C23" s="27"/>
      <c r="D23" s="28" t="str">
        <f>IF($C23="","",IF(ISNA(MATCH($C23,'Club-Region Mapping'!$A$2:$A$200,0)),"NOT FOUND",INDEX('Club-Region Mapping'!$B$2:$B$200,MATCH($C23,'Club-Region Mapping'!$A$2:$A$200,0))))</f>
        <v/>
      </c>
      <c r="E23" s="28" t="str">
        <f>IF($C23="","",IF(ISNA(MATCH($C23,'Club-Region Mapping'!$A$2:$A$200,0)),"NOT FOUND",INDEX('Club-Region Mapping'!$C$2:$C$200,MATCH($C23,'Club-Region Mapping'!$A$2:$A$200,0))))</f>
        <v/>
      </c>
      <c r="F23" s="28" t="str">
        <f t="shared" si="0"/>
        <v/>
      </c>
      <c r="G23" s="28" t="str">
        <f t="shared" si="1"/>
        <v/>
      </c>
      <c r="H23" s="28" t="str">
        <f t="shared" si="2"/>
        <v/>
      </c>
      <c r="I23" s="28" t="str">
        <f t="shared" si="3"/>
        <v/>
      </c>
      <c r="J23" s="28" t="str">
        <f t="shared" si="4"/>
        <v/>
      </c>
    </row>
    <row r="24" spans="1:10" x14ac:dyDescent="0.75">
      <c r="A24" s="27"/>
      <c r="B24" s="27"/>
      <c r="C24" s="27"/>
      <c r="D24" s="28" t="str">
        <f>IF($C24="","",IF(ISNA(MATCH($C24,'Club-Region Mapping'!$A$2:$A$200,0)),"NOT FOUND",INDEX('Club-Region Mapping'!$B$2:$B$200,MATCH($C24,'Club-Region Mapping'!$A$2:$A$200,0))))</f>
        <v/>
      </c>
      <c r="E24" s="28" t="str">
        <f>IF($C24="","",IF(ISNA(MATCH($C24,'Club-Region Mapping'!$A$2:$A$200,0)),"NOT FOUND",INDEX('Club-Region Mapping'!$C$2:$C$200,MATCH($C24,'Club-Region Mapping'!$A$2:$A$200,0))))</f>
        <v/>
      </c>
      <c r="F24" s="28" t="str">
        <f t="shared" si="0"/>
        <v/>
      </c>
      <c r="G24" s="28" t="str">
        <f t="shared" si="1"/>
        <v/>
      </c>
      <c r="H24" s="28" t="str">
        <f t="shared" si="2"/>
        <v/>
      </c>
      <c r="I24" s="28" t="str">
        <f t="shared" si="3"/>
        <v/>
      </c>
      <c r="J24" s="28" t="str">
        <f t="shared" si="4"/>
        <v/>
      </c>
    </row>
    <row r="25" spans="1:10" x14ac:dyDescent="0.75">
      <c r="A25" s="27"/>
      <c r="B25" s="27"/>
      <c r="C25" s="27"/>
      <c r="D25" s="28" t="str">
        <f>IF($C25="","",IF(ISNA(MATCH($C25,'Club-Region Mapping'!$A$2:$A$200,0)),"NOT FOUND",INDEX('Club-Region Mapping'!$B$2:$B$200,MATCH($C25,'Club-Region Mapping'!$A$2:$A$200,0))))</f>
        <v/>
      </c>
      <c r="E25" s="28" t="str">
        <f>IF($C25="","",IF(ISNA(MATCH($C25,'Club-Region Mapping'!$A$2:$A$200,0)),"NOT FOUND",INDEX('Club-Region Mapping'!$C$2:$C$200,MATCH($C25,'Club-Region Mapping'!$A$2:$A$200,0))))</f>
        <v/>
      </c>
      <c r="F25" s="28" t="str">
        <f t="shared" si="0"/>
        <v/>
      </c>
      <c r="G25" s="28" t="str">
        <f t="shared" si="1"/>
        <v/>
      </c>
      <c r="H25" s="28" t="str">
        <f t="shared" si="2"/>
        <v/>
      </c>
      <c r="I25" s="28" t="str">
        <f t="shared" si="3"/>
        <v/>
      </c>
      <c r="J25" s="28" t="str">
        <f t="shared" si="4"/>
        <v/>
      </c>
    </row>
    <row r="26" spans="1:10" x14ac:dyDescent="0.75">
      <c r="A26" s="27"/>
      <c r="B26" s="27"/>
      <c r="C26" s="27"/>
      <c r="D26" s="28" t="str">
        <f>IF($C26="","",IF(ISNA(MATCH($C26,'Club-Region Mapping'!$A$2:$A$200,0)),"NOT FOUND",INDEX('Club-Region Mapping'!$B$2:$B$200,MATCH($C26,'Club-Region Mapping'!$A$2:$A$200,0))))</f>
        <v/>
      </c>
      <c r="E26" s="28" t="str">
        <f>IF($C26="","",IF(ISNA(MATCH($C26,'Club-Region Mapping'!$A$2:$A$200,0)),"NOT FOUND",INDEX('Club-Region Mapping'!$C$2:$C$200,MATCH($C26,'Club-Region Mapping'!$A$2:$A$200,0))))</f>
        <v/>
      </c>
      <c r="F26" s="28" t="str">
        <f t="shared" si="0"/>
        <v/>
      </c>
      <c r="G26" s="28" t="str">
        <f t="shared" si="1"/>
        <v/>
      </c>
      <c r="H26" s="28" t="str">
        <f t="shared" si="2"/>
        <v/>
      </c>
      <c r="I26" s="28" t="str">
        <f t="shared" si="3"/>
        <v/>
      </c>
      <c r="J26" s="28" t="str">
        <f t="shared" si="4"/>
        <v/>
      </c>
    </row>
    <row r="27" spans="1:10" x14ac:dyDescent="0.75">
      <c r="A27" s="27"/>
      <c r="B27" s="27"/>
      <c r="C27" s="27"/>
      <c r="D27" s="28" t="str">
        <f>IF($C27="","",IF(ISNA(MATCH($C27,'Club-Region Mapping'!$A$2:$A$200,0)),"NOT FOUND",INDEX('Club-Region Mapping'!$B$2:$B$200,MATCH($C27,'Club-Region Mapping'!$A$2:$A$200,0))))</f>
        <v/>
      </c>
      <c r="E27" s="28" t="str">
        <f>IF($C27="","",IF(ISNA(MATCH($C27,'Club-Region Mapping'!$A$2:$A$200,0)),"NOT FOUND",INDEX('Club-Region Mapping'!$C$2:$C$200,MATCH($C27,'Club-Region Mapping'!$A$2:$A$200,0))))</f>
        <v/>
      </c>
      <c r="F27" s="28" t="str">
        <f t="shared" si="0"/>
        <v/>
      </c>
      <c r="G27" s="28" t="str">
        <f t="shared" si="1"/>
        <v/>
      </c>
      <c r="H27" s="28" t="str">
        <f t="shared" si="2"/>
        <v/>
      </c>
      <c r="I27" s="28" t="str">
        <f t="shared" si="3"/>
        <v/>
      </c>
      <c r="J27" s="28" t="str">
        <f t="shared" si="4"/>
        <v/>
      </c>
    </row>
    <row r="28" spans="1:10" x14ac:dyDescent="0.75">
      <c r="A28" s="27"/>
      <c r="B28" s="27"/>
      <c r="C28" s="27"/>
      <c r="D28" s="28" t="str">
        <f>IF($C28="","",IF(ISNA(MATCH($C28,'Club-Region Mapping'!$A$2:$A$200,0)),"NOT FOUND",INDEX('Club-Region Mapping'!$B$2:$B$200,MATCH($C28,'Club-Region Mapping'!$A$2:$A$200,0))))</f>
        <v/>
      </c>
      <c r="E28" s="28" t="str">
        <f>IF($C28="","",IF(ISNA(MATCH($C28,'Club-Region Mapping'!$A$2:$A$200,0)),"NOT FOUND",INDEX('Club-Region Mapping'!$C$2:$C$200,MATCH($C28,'Club-Region Mapping'!$A$2:$A$200,0))))</f>
        <v/>
      </c>
      <c r="F28" s="28" t="str">
        <f t="shared" si="0"/>
        <v/>
      </c>
      <c r="G28" s="28" t="str">
        <f t="shared" si="1"/>
        <v/>
      </c>
      <c r="H28" s="28" t="str">
        <f t="shared" si="2"/>
        <v/>
      </c>
      <c r="I28" s="28" t="str">
        <f t="shared" si="3"/>
        <v/>
      </c>
      <c r="J28" s="28" t="str">
        <f t="shared" si="4"/>
        <v/>
      </c>
    </row>
    <row r="29" spans="1:10" x14ac:dyDescent="0.75">
      <c r="A29" s="27"/>
      <c r="B29" s="27"/>
      <c r="C29" s="27"/>
      <c r="D29" s="28" t="str">
        <f>IF($C29="","",IF(ISNA(MATCH($C29,'Club-Region Mapping'!$A$2:$A$200,0)),"NOT FOUND",INDEX('Club-Region Mapping'!$B$2:$B$200,MATCH($C29,'Club-Region Mapping'!$A$2:$A$200,0))))</f>
        <v/>
      </c>
      <c r="E29" s="28" t="str">
        <f>IF($C29="","",IF(ISNA(MATCH($C29,'Club-Region Mapping'!$A$2:$A$200,0)),"NOT FOUND",INDEX('Club-Region Mapping'!$C$2:$C$200,MATCH($C29,'Club-Region Mapping'!$A$2:$A$200,0))))</f>
        <v/>
      </c>
      <c r="F29" s="28" t="str">
        <f t="shared" si="0"/>
        <v/>
      </c>
      <c r="G29" s="28" t="str">
        <f t="shared" si="1"/>
        <v/>
      </c>
      <c r="H29" s="28" t="str">
        <f t="shared" si="2"/>
        <v/>
      </c>
      <c r="I29" s="28" t="str">
        <f t="shared" si="3"/>
        <v/>
      </c>
      <c r="J29" s="28" t="str">
        <f t="shared" si="4"/>
        <v/>
      </c>
    </row>
    <row r="31" spans="1:10" x14ac:dyDescent="0.75">
      <c r="A31" s="2" t="s">
        <v>94</v>
      </c>
      <c r="B31" s="2"/>
      <c r="C31" s="2"/>
      <c r="D31" s="2"/>
      <c r="E31" s="2"/>
      <c r="F31" s="2"/>
      <c r="G31" s="2"/>
      <c r="H31" s="2"/>
      <c r="I31" s="2"/>
      <c r="J31" s="2"/>
    </row>
    <row r="32" spans="1:10" ht="24.75" x14ac:dyDescent="0.75">
      <c r="B32" s="29" t="s">
        <v>49</v>
      </c>
      <c r="C32" s="29" t="s">
        <v>57</v>
      </c>
      <c r="D32" s="29" t="s">
        <v>53</v>
      </c>
    </row>
    <row r="33" spans="1:10" x14ac:dyDescent="0.75">
      <c r="A33" s="28" t="s">
        <v>95</v>
      </c>
      <c r="B33" s="30">
        <f>COUNTIFS($D$15:$D$29,"Buffalo Yacht Club")</f>
        <v>1</v>
      </c>
      <c r="C33" s="30">
        <f>COUNTIFS($D$15:$D$29,"Erie Yacht Club")</f>
        <v>6</v>
      </c>
      <c r="D33" s="30">
        <f>COUNTIFS($D$15:$D$29,"Buffalo Canoe Club")</f>
        <v>0</v>
      </c>
    </row>
    <row r="34" spans="1:10" x14ac:dyDescent="0.75">
      <c r="A34" s="28" t="s">
        <v>96</v>
      </c>
      <c r="B34" s="30">
        <f>IF(COUNTA($B$15:$B$29)&gt;0,MAX(0,3-B33)*10,0)</f>
        <v>20</v>
      </c>
      <c r="C34" s="30">
        <f>IF(COUNTA($B$15:$B$29)&gt;0,MAX(0,3-C33)*10,0)</f>
        <v>0</v>
      </c>
      <c r="D34" s="30">
        <f>IF(COUNTA($B$15:$B$29)&gt;0,MAX(0,3-D33)*10,0)</f>
        <v>30</v>
      </c>
    </row>
    <row r="35" spans="1:10" x14ac:dyDescent="0.75">
      <c r="A35" s="31" t="s">
        <v>97</v>
      </c>
      <c r="B35" s="32">
        <f>SUMIFS($F$15:$F$29,$D$15:$D$29,"Buffalo Yacht Club",$H$15:$H$29,"Yes")+B34</f>
        <v>20.75</v>
      </c>
      <c r="C35" s="32">
        <f>SUMIFS($F$15:$F$29,$D$15:$D$29,"Erie Yacht Club",$H$15:$H$29,"Yes")+C34</f>
        <v>9</v>
      </c>
      <c r="D35" s="32">
        <f>SUMIFS($F$15:$F$29,$D$15:$D$29,"Buffalo Canoe Club",$H$15:$H$29,"Yes")+D34</f>
        <v>30</v>
      </c>
    </row>
    <row r="37" spans="1:10" x14ac:dyDescent="0.75">
      <c r="A37" s="5" t="s">
        <v>98</v>
      </c>
      <c r="B37" s="5"/>
      <c r="C37" s="5"/>
      <c r="D37" s="5"/>
      <c r="E37" s="5"/>
      <c r="F37" s="5"/>
      <c r="G37" s="5"/>
      <c r="H37" s="5"/>
      <c r="I37" s="5"/>
      <c r="J37" s="5"/>
    </row>
    <row r="38" spans="1:10" ht="24.75" x14ac:dyDescent="0.75">
      <c r="B38" s="33" t="s">
        <v>50</v>
      </c>
      <c r="C38" s="33" t="s">
        <v>58</v>
      </c>
      <c r="D38" s="33" t="s">
        <v>60</v>
      </c>
      <c r="E38" s="33" t="s">
        <v>70</v>
      </c>
      <c r="F38" s="33" t="s">
        <v>68</v>
      </c>
    </row>
    <row r="39" spans="1:10" x14ac:dyDescent="0.75">
      <c r="A39" s="34" t="s">
        <v>95</v>
      </c>
      <c r="B39" s="30">
        <f>COUNTIFS($E$15:$E$29,"Buffalo")</f>
        <v>1</v>
      </c>
      <c r="C39" s="30">
        <f>COUNTIFS($E$15:$E$29,"Erie")</f>
        <v>6</v>
      </c>
      <c r="D39" s="30">
        <f>COUNTIFS($E$15:$E$29,"Port Dover")</f>
        <v>0</v>
      </c>
      <c r="E39" s="30">
        <f>COUNTIFS($E$15:$E$29,"Dunkirk")</f>
        <v>0</v>
      </c>
      <c r="F39" s="30">
        <f>COUNTIFS($E$15:$E$29,"Port Colborne")</f>
        <v>0</v>
      </c>
    </row>
    <row r="40" spans="1:10" x14ac:dyDescent="0.75">
      <c r="A40" s="34" t="s">
        <v>96</v>
      </c>
      <c r="B40" s="30">
        <f>IF(COUNTA($B$15:$B$29)&gt;0,MAX(0,3-B39)*10,0)</f>
        <v>20</v>
      </c>
      <c r="C40" s="30">
        <f>IF(COUNTA($B$15:$B$29)&gt;0,MAX(0,3-C39)*10,0)</f>
        <v>0</v>
      </c>
      <c r="D40" s="30">
        <f>IF(COUNTA($B$15:$B$29)&gt;0,MAX(0,3-D39)*10,0)</f>
        <v>30</v>
      </c>
      <c r="E40" s="30">
        <f>IF(COUNTA($B$15:$B$29)&gt;0,MAX(0,3-E39)*10,0)</f>
        <v>30</v>
      </c>
      <c r="F40" s="30">
        <f>IF(COUNTA($B$15:$B$29)&gt;0,MAX(0,3-F39)*10,0)</f>
        <v>30</v>
      </c>
    </row>
    <row r="41" spans="1:10" x14ac:dyDescent="0.75">
      <c r="A41" s="34" t="s">
        <v>99</v>
      </c>
      <c r="B41" s="25">
        <f>SUMIFS($F$15:$F$29,$E$15:$E$29,"Buffalo",$J$15:$J$29,"Yes")+B40</f>
        <v>20.75</v>
      </c>
      <c r="C41" s="25">
        <f>SUMIFS($F$15:$F$29,$E$15:$E$29,"Erie",$J$15:$J$29,"Yes")+C40</f>
        <v>9</v>
      </c>
      <c r="D41" s="25">
        <f>SUMIFS($F$15:$F$29,$E$15:$E$29,"Port Dover",$J$15:$J$29,"Yes")+D40</f>
        <v>30</v>
      </c>
      <c r="E41" s="25">
        <f>SUMIFS($F$15:$F$29,$E$15:$E$29,"Dunkirk",$J$15:$J$29,"Yes")+E40</f>
        <v>30</v>
      </c>
      <c r="F41" s="25">
        <f>SUMIFS($F$15:$F$29,$E$15:$E$29,"Port Colborne",$J$15:$J$29,"Yes")+F40</f>
        <v>30</v>
      </c>
    </row>
    <row r="43" spans="1:10" ht="15.5" x14ac:dyDescent="0.75">
      <c r="A43" s="3" t="s">
        <v>100</v>
      </c>
      <c r="B43" s="3"/>
      <c r="C43" s="3"/>
      <c r="D43" s="3"/>
      <c r="E43" s="3"/>
      <c r="F43" s="3"/>
      <c r="G43" s="3"/>
      <c r="H43" s="3"/>
      <c r="I43" s="3"/>
      <c r="J43" s="3"/>
    </row>
    <row r="44" spans="1:10" ht="26" x14ac:dyDescent="0.75">
      <c r="A44" s="26" t="s">
        <v>84</v>
      </c>
      <c r="B44" s="26" t="s">
        <v>85</v>
      </c>
      <c r="C44" s="26" t="s">
        <v>86</v>
      </c>
      <c r="D44" s="26" t="s">
        <v>87</v>
      </c>
      <c r="E44" s="26" t="s">
        <v>88</v>
      </c>
      <c r="F44" s="26" t="s">
        <v>89</v>
      </c>
      <c r="G44" s="26" t="s">
        <v>90</v>
      </c>
      <c r="H44" s="26" t="s">
        <v>91</v>
      </c>
      <c r="I44" s="26" t="s">
        <v>92</v>
      </c>
      <c r="J44" s="26" t="s">
        <v>93</v>
      </c>
    </row>
    <row r="45" spans="1:10" x14ac:dyDescent="0.75">
      <c r="A45" s="27">
        <v>1</v>
      </c>
      <c r="B45" s="27" t="s">
        <v>200</v>
      </c>
      <c r="C45" s="27" t="s">
        <v>51</v>
      </c>
      <c r="D45" s="28">
        <f>IF($C45="","",IF(ISNA(MATCH($C45,'Club-Region Mapping'!$A$2:$A$200,0)),"NOT FOUND",INDEX('Club-Region Mapping'!$B$2:$B$200,MATCH($C45,'Club-Region Mapping'!$A$2:$A$200,0))))</f>
        <v>0</v>
      </c>
      <c r="E45" s="28" t="str">
        <f>IF($C45="","",IF(ISNA(MATCH($C45,'Club-Region Mapping'!$A$2:$A$200,0)),"NOT FOUND",INDEX('Club-Region Mapping'!$C$2:$C$200,MATCH($C45,'Club-Region Mapping'!$A$2:$A$200,0))))</f>
        <v>Buffalo</v>
      </c>
      <c r="F45" s="28">
        <f t="shared" ref="F45:F59" si="5">IF($A45="","",IF($A45=1,0.75,$A45))</f>
        <v>0.75</v>
      </c>
      <c r="G45" s="28">
        <f t="shared" ref="G45:G59" si="6">IF(OR($A45="",$D45="",$D45="NOT FOUND"),"",COUNTIFS($D$45:$D$59,$D45,$A$45:$A$59,"&lt;="&amp;$A45))</f>
        <v>1</v>
      </c>
      <c r="H45" s="28" t="str">
        <f t="shared" ref="H45:H59" si="7">IF($G45="","",IF($G45&lt;=3,"Yes","No"))</f>
        <v>Yes</v>
      </c>
      <c r="I45" s="28">
        <f t="shared" ref="I45:I59" si="8">IF(OR($A45="",$E45="",$E45="NOT FOUND"),"",COUNTIFS($E$45:$E$59,$E45,$A$45:$A$59,"&lt;="&amp;$A45))</f>
        <v>1</v>
      </c>
      <c r="J45" s="28" t="str">
        <f t="shared" ref="J45:J59" si="9">IF($I45="","",IF($I45&lt;=3,"Yes","No"))</f>
        <v>Yes</v>
      </c>
    </row>
    <row r="46" spans="1:10" x14ac:dyDescent="0.75">
      <c r="A46" s="27">
        <v>2</v>
      </c>
      <c r="B46" s="27" t="s">
        <v>179</v>
      </c>
      <c r="C46" s="27" t="s">
        <v>61</v>
      </c>
      <c r="D46" s="28" t="str">
        <f>IF($C46="","",IF(ISNA(MATCH($C46,'Club-Region Mapping'!$A$2:$A$200,0)),"NOT FOUND",INDEX('Club-Region Mapping'!$B$2:$B$200,MATCH($C46,'Club-Region Mapping'!$A$2:$A$200,0))))</f>
        <v>Buffalo Yacht Club</v>
      </c>
      <c r="E46" s="28" t="str">
        <f>IF($C46="","",IF(ISNA(MATCH($C46,'Club-Region Mapping'!$A$2:$A$200,0)),"NOT FOUND",INDEX('Club-Region Mapping'!$C$2:$C$200,MATCH($C46,'Club-Region Mapping'!$A$2:$A$200,0))))</f>
        <v>Buffalo</v>
      </c>
      <c r="F46" s="28">
        <f t="shared" si="5"/>
        <v>2</v>
      </c>
      <c r="G46" s="28">
        <f t="shared" si="6"/>
        <v>1</v>
      </c>
      <c r="H46" s="28" t="str">
        <f t="shared" si="7"/>
        <v>Yes</v>
      </c>
      <c r="I46" s="28">
        <f t="shared" si="8"/>
        <v>2</v>
      </c>
      <c r="J46" s="28" t="str">
        <f t="shared" si="9"/>
        <v>Yes</v>
      </c>
    </row>
    <row r="47" spans="1:10" x14ac:dyDescent="0.75">
      <c r="A47" s="27">
        <v>3</v>
      </c>
      <c r="B47" s="27" t="s">
        <v>207</v>
      </c>
      <c r="C47" s="27" t="s">
        <v>57</v>
      </c>
      <c r="D47" s="28" t="str">
        <f>IF($C47="","",IF(ISNA(MATCH($C47,'Club-Region Mapping'!$A$2:$A$200,0)),"NOT FOUND",INDEX('Club-Region Mapping'!$B$2:$B$200,MATCH($C47,'Club-Region Mapping'!$A$2:$A$200,0))))</f>
        <v>Erie Yacht Club</v>
      </c>
      <c r="E47" s="28" t="str">
        <f>IF($C47="","",IF(ISNA(MATCH($C47,'Club-Region Mapping'!$A$2:$A$200,0)),"NOT FOUND",INDEX('Club-Region Mapping'!$C$2:$C$200,MATCH($C47,'Club-Region Mapping'!$A$2:$A$200,0))))</f>
        <v>Erie</v>
      </c>
      <c r="F47" s="28">
        <f t="shared" si="5"/>
        <v>3</v>
      </c>
      <c r="G47" s="28">
        <f t="shared" si="6"/>
        <v>1</v>
      </c>
      <c r="H47" s="28" t="str">
        <f t="shared" si="7"/>
        <v>Yes</v>
      </c>
      <c r="I47" s="28">
        <f t="shared" si="8"/>
        <v>1</v>
      </c>
      <c r="J47" s="28" t="str">
        <f t="shared" si="9"/>
        <v>Yes</v>
      </c>
    </row>
    <row r="48" spans="1:10" x14ac:dyDescent="0.75">
      <c r="A48" s="27">
        <v>4</v>
      </c>
      <c r="B48" s="27" t="s">
        <v>212</v>
      </c>
      <c r="C48" s="27" t="s">
        <v>57</v>
      </c>
      <c r="D48" s="28" t="str">
        <f>IF($C48="","",IF(ISNA(MATCH($C48,'Club-Region Mapping'!$A$2:$A$200,0)),"NOT FOUND",INDEX('Club-Region Mapping'!$B$2:$B$200,MATCH($C48,'Club-Region Mapping'!$A$2:$A$200,0))))</f>
        <v>Erie Yacht Club</v>
      </c>
      <c r="E48" s="28" t="str">
        <f>IF($C48="","",IF(ISNA(MATCH($C48,'Club-Region Mapping'!$A$2:$A$200,0)),"NOT FOUND",INDEX('Club-Region Mapping'!$C$2:$C$200,MATCH($C48,'Club-Region Mapping'!$A$2:$A$200,0))))</f>
        <v>Erie</v>
      </c>
      <c r="F48" s="28">
        <f t="shared" si="5"/>
        <v>4</v>
      </c>
      <c r="G48" s="28">
        <f t="shared" si="6"/>
        <v>2</v>
      </c>
      <c r="H48" s="28" t="str">
        <f t="shared" si="7"/>
        <v>Yes</v>
      </c>
      <c r="I48" s="28">
        <f t="shared" si="8"/>
        <v>2</v>
      </c>
      <c r="J48" s="28" t="str">
        <f t="shared" si="9"/>
        <v>Yes</v>
      </c>
    </row>
    <row r="49" spans="1:10" x14ac:dyDescent="0.75">
      <c r="A49" s="27">
        <v>5</v>
      </c>
      <c r="B49" s="27" t="s">
        <v>213</v>
      </c>
      <c r="C49" s="27" t="s">
        <v>57</v>
      </c>
      <c r="D49" s="28" t="str">
        <f>IF($C49="","",IF(ISNA(MATCH($C49,'Club-Region Mapping'!$A$2:$A$200,0)),"NOT FOUND",INDEX('Club-Region Mapping'!$B$2:$B$200,MATCH($C49,'Club-Region Mapping'!$A$2:$A$200,0))))</f>
        <v>Erie Yacht Club</v>
      </c>
      <c r="E49" s="28" t="str">
        <f>IF($C49="","",IF(ISNA(MATCH($C49,'Club-Region Mapping'!$A$2:$A$200,0)),"NOT FOUND",INDEX('Club-Region Mapping'!$C$2:$C$200,MATCH($C49,'Club-Region Mapping'!$A$2:$A$200,0))))</f>
        <v>Erie</v>
      </c>
      <c r="F49" s="28">
        <f t="shared" si="5"/>
        <v>5</v>
      </c>
      <c r="G49" s="28">
        <f t="shared" si="6"/>
        <v>3</v>
      </c>
      <c r="H49" s="28" t="str">
        <f t="shared" si="7"/>
        <v>Yes</v>
      </c>
      <c r="I49" s="28">
        <f t="shared" si="8"/>
        <v>3</v>
      </c>
      <c r="J49" s="28" t="str">
        <f t="shared" si="9"/>
        <v>Yes</v>
      </c>
    </row>
    <row r="50" spans="1:10" x14ac:dyDescent="0.75">
      <c r="A50" s="27">
        <v>6</v>
      </c>
      <c r="B50" s="27" t="s">
        <v>160</v>
      </c>
      <c r="C50" s="27" t="s">
        <v>57</v>
      </c>
      <c r="D50" s="28" t="str">
        <f>IF($C50="","",IF(ISNA(MATCH($C50,'Club-Region Mapping'!$A$2:$A$200,0)),"NOT FOUND",INDEX('Club-Region Mapping'!$B$2:$B$200,MATCH($C50,'Club-Region Mapping'!$A$2:$A$200,0))))</f>
        <v>Erie Yacht Club</v>
      </c>
      <c r="E50" s="28" t="str">
        <f>IF($C50="","",IF(ISNA(MATCH($C50,'Club-Region Mapping'!$A$2:$A$200,0)),"NOT FOUND",INDEX('Club-Region Mapping'!$C$2:$C$200,MATCH($C50,'Club-Region Mapping'!$A$2:$A$200,0))))</f>
        <v>Erie</v>
      </c>
      <c r="F50" s="28">
        <f t="shared" si="5"/>
        <v>6</v>
      </c>
      <c r="G50" s="28">
        <f t="shared" si="6"/>
        <v>4</v>
      </c>
      <c r="H50" s="28" t="str">
        <f t="shared" si="7"/>
        <v>No</v>
      </c>
      <c r="I50" s="28">
        <f t="shared" si="8"/>
        <v>4</v>
      </c>
      <c r="J50" s="28" t="str">
        <f t="shared" si="9"/>
        <v>No</v>
      </c>
    </row>
    <row r="51" spans="1:10" x14ac:dyDescent="0.75">
      <c r="A51" s="27"/>
      <c r="B51" s="27"/>
      <c r="C51" s="27"/>
      <c r="D51" s="28" t="str">
        <f>IF($C51="","",IF(ISNA(MATCH($C51,'Club-Region Mapping'!$A$2:$A$200,0)),"NOT FOUND",INDEX('Club-Region Mapping'!$B$2:$B$200,MATCH($C51,'Club-Region Mapping'!$A$2:$A$200,0))))</f>
        <v/>
      </c>
      <c r="E51" s="28" t="str">
        <f>IF($C51="","",IF(ISNA(MATCH($C51,'Club-Region Mapping'!$A$2:$A$200,0)),"NOT FOUND",INDEX('Club-Region Mapping'!$C$2:$C$200,MATCH($C51,'Club-Region Mapping'!$A$2:$A$200,0))))</f>
        <v/>
      </c>
      <c r="F51" s="28" t="str">
        <f t="shared" si="5"/>
        <v/>
      </c>
      <c r="G51" s="28" t="str">
        <f t="shared" si="6"/>
        <v/>
      </c>
      <c r="H51" s="28" t="str">
        <f t="shared" si="7"/>
        <v/>
      </c>
      <c r="I51" s="28" t="str">
        <f t="shared" si="8"/>
        <v/>
      </c>
      <c r="J51" s="28" t="str">
        <f t="shared" si="9"/>
        <v/>
      </c>
    </row>
    <row r="52" spans="1:10" x14ac:dyDescent="0.75">
      <c r="A52" s="27"/>
      <c r="B52" s="27"/>
      <c r="C52" s="27"/>
      <c r="D52" s="28" t="str">
        <f>IF($C52="","",IF(ISNA(MATCH($C52,'Club-Region Mapping'!$A$2:$A$200,0)),"NOT FOUND",INDEX('Club-Region Mapping'!$B$2:$B$200,MATCH($C52,'Club-Region Mapping'!$A$2:$A$200,0))))</f>
        <v/>
      </c>
      <c r="E52" s="28" t="str">
        <f>IF($C52="","",IF(ISNA(MATCH($C52,'Club-Region Mapping'!$A$2:$A$200,0)),"NOT FOUND",INDEX('Club-Region Mapping'!$C$2:$C$200,MATCH($C52,'Club-Region Mapping'!$A$2:$A$200,0))))</f>
        <v/>
      </c>
      <c r="F52" s="28" t="str">
        <f t="shared" si="5"/>
        <v/>
      </c>
      <c r="G52" s="28" t="str">
        <f t="shared" si="6"/>
        <v/>
      </c>
      <c r="H52" s="28" t="str">
        <f t="shared" si="7"/>
        <v/>
      </c>
      <c r="I52" s="28" t="str">
        <f t="shared" si="8"/>
        <v/>
      </c>
      <c r="J52" s="28" t="str">
        <f t="shared" si="9"/>
        <v/>
      </c>
    </row>
    <row r="53" spans="1:10" x14ac:dyDescent="0.75">
      <c r="A53" s="27"/>
      <c r="B53" s="27"/>
      <c r="C53" s="27"/>
      <c r="D53" s="28" t="str">
        <f>IF($C53="","",IF(ISNA(MATCH($C53,'Club-Region Mapping'!$A$2:$A$200,0)),"NOT FOUND",INDEX('Club-Region Mapping'!$B$2:$B$200,MATCH($C53,'Club-Region Mapping'!$A$2:$A$200,0))))</f>
        <v/>
      </c>
      <c r="E53" s="28" t="str">
        <f>IF($C53="","",IF(ISNA(MATCH($C53,'Club-Region Mapping'!$A$2:$A$200,0)),"NOT FOUND",INDEX('Club-Region Mapping'!$C$2:$C$200,MATCH($C53,'Club-Region Mapping'!$A$2:$A$200,0))))</f>
        <v/>
      </c>
      <c r="F53" s="28" t="str">
        <f t="shared" si="5"/>
        <v/>
      </c>
      <c r="G53" s="28" t="str">
        <f t="shared" si="6"/>
        <v/>
      </c>
      <c r="H53" s="28" t="str">
        <f t="shared" si="7"/>
        <v/>
      </c>
      <c r="I53" s="28" t="str">
        <f t="shared" si="8"/>
        <v/>
      </c>
      <c r="J53" s="28" t="str">
        <f t="shared" si="9"/>
        <v/>
      </c>
    </row>
    <row r="54" spans="1:10" x14ac:dyDescent="0.75">
      <c r="A54" s="27"/>
      <c r="B54" s="27"/>
      <c r="C54" s="27"/>
      <c r="D54" s="28" t="str">
        <f>IF($C54="","",IF(ISNA(MATCH($C54,'Club-Region Mapping'!$A$2:$A$200,0)),"NOT FOUND",INDEX('Club-Region Mapping'!$B$2:$B$200,MATCH($C54,'Club-Region Mapping'!$A$2:$A$200,0))))</f>
        <v/>
      </c>
      <c r="E54" s="28" t="str">
        <f>IF($C54="","",IF(ISNA(MATCH($C54,'Club-Region Mapping'!$A$2:$A$200,0)),"NOT FOUND",INDEX('Club-Region Mapping'!$C$2:$C$200,MATCH($C54,'Club-Region Mapping'!$A$2:$A$200,0))))</f>
        <v/>
      </c>
      <c r="F54" s="28" t="str">
        <f t="shared" si="5"/>
        <v/>
      </c>
      <c r="G54" s="28" t="str">
        <f t="shared" si="6"/>
        <v/>
      </c>
      <c r="H54" s="28" t="str">
        <f t="shared" si="7"/>
        <v/>
      </c>
      <c r="I54" s="28" t="str">
        <f t="shared" si="8"/>
        <v/>
      </c>
      <c r="J54" s="28" t="str">
        <f t="shared" si="9"/>
        <v/>
      </c>
    </row>
    <row r="55" spans="1:10" x14ac:dyDescent="0.75">
      <c r="A55" s="27"/>
      <c r="B55" s="27"/>
      <c r="C55" s="27"/>
      <c r="D55" s="28" t="str">
        <f>IF($C55="","",IF(ISNA(MATCH($C55,'Club-Region Mapping'!$A$2:$A$200,0)),"NOT FOUND",INDEX('Club-Region Mapping'!$B$2:$B$200,MATCH($C55,'Club-Region Mapping'!$A$2:$A$200,0))))</f>
        <v/>
      </c>
      <c r="E55" s="28" t="str">
        <f>IF($C55="","",IF(ISNA(MATCH($C55,'Club-Region Mapping'!$A$2:$A$200,0)),"NOT FOUND",INDEX('Club-Region Mapping'!$C$2:$C$200,MATCH($C55,'Club-Region Mapping'!$A$2:$A$200,0))))</f>
        <v/>
      </c>
      <c r="F55" s="28" t="str">
        <f t="shared" si="5"/>
        <v/>
      </c>
      <c r="G55" s="28" t="str">
        <f t="shared" si="6"/>
        <v/>
      </c>
      <c r="H55" s="28" t="str">
        <f t="shared" si="7"/>
        <v/>
      </c>
      <c r="I55" s="28" t="str">
        <f t="shared" si="8"/>
        <v/>
      </c>
      <c r="J55" s="28" t="str">
        <f t="shared" si="9"/>
        <v/>
      </c>
    </row>
    <row r="56" spans="1:10" x14ac:dyDescent="0.75">
      <c r="A56" s="27"/>
      <c r="B56" s="27"/>
      <c r="C56" s="27"/>
      <c r="D56" s="28" t="str">
        <f>IF($C56="","",IF(ISNA(MATCH($C56,'Club-Region Mapping'!$A$2:$A$200,0)),"NOT FOUND",INDEX('Club-Region Mapping'!$B$2:$B$200,MATCH($C56,'Club-Region Mapping'!$A$2:$A$200,0))))</f>
        <v/>
      </c>
      <c r="E56" s="28" t="str">
        <f>IF($C56="","",IF(ISNA(MATCH($C56,'Club-Region Mapping'!$A$2:$A$200,0)),"NOT FOUND",INDEX('Club-Region Mapping'!$C$2:$C$200,MATCH($C56,'Club-Region Mapping'!$A$2:$A$200,0))))</f>
        <v/>
      </c>
      <c r="F56" s="28" t="str">
        <f t="shared" si="5"/>
        <v/>
      </c>
      <c r="G56" s="28" t="str">
        <f t="shared" si="6"/>
        <v/>
      </c>
      <c r="H56" s="28" t="str">
        <f t="shared" si="7"/>
        <v/>
      </c>
      <c r="I56" s="28" t="str">
        <f t="shared" si="8"/>
        <v/>
      </c>
      <c r="J56" s="28" t="str">
        <f t="shared" si="9"/>
        <v/>
      </c>
    </row>
    <row r="57" spans="1:10" x14ac:dyDescent="0.75">
      <c r="A57" s="27"/>
      <c r="B57" s="27"/>
      <c r="C57" s="27"/>
      <c r="D57" s="28" t="str">
        <f>IF($C57="","",IF(ISNA(MATCH($C57,'Club-Region Mapping'!$A$2:$A$200,0)),"NOT FOUND",INDEX('Club-Region Mapping'!$B$2:$B$200,MATCH($C57,'Club-Region Mapping'!$A$2:$A$200,0))))</f>
        <v/>
      </c>
      <c r="E57" s="28" t="str">
        <f>IF($C57="","",IF(ISNA(MATCH($C57,'Club-Region Mapping'!$A$2:$A$200,0)),"NOT FOUND",INDEX('Club-Region Mapping'!$C$2:$C$200,MATCH($C57,'Club-Region Mapping'!$A$2:$A$200,0))))</f>
        <v/>
      </c>
      <c r="F57" s="28" t="str">
        <f t="shared" si="5"/>
        <v/>
      </c>
      <c r="G57" s="28" t="str">
        <f t="shared" si="6"/>
        <v/>
      </c>
      <c r="H57" s="28" t="str">
        <f t="shared" si="7"/>
        <v/>
      </c>
      <c r="I57" s="28" t="str">
        <f t="shared" si="8"/>
        <v/>
      </c>
      <c r="J57" s="28" t="str">
        <f t="shared" si="9"/>
        <v/>
      </c>
    </row>
    <row r="58" spans="1:10" x14ac:dyDescent="0.75">
      <c r="A58" s="27"/>
      <c r="B58" s="27"/>
      <c r="C58" s="27"/>
      <c r="D58" s="28" t="str">
        <f>IF($C58="","",IF(ISNA(MATCH($C58,'Club-Region Mapping'!$A$2:$A$200,0)),"NOT FOUND",INDEX('Club-Region Mapping'!$B$2:$B$200,MATCH($C58,'Club-Region Mapping'!$A$2:$A$200,0))))</f>
        <v/>
      </c>
      <c r="E58" s="28" t="str">
        <f>IF($C58="","",IF(ISNA(MATCH($C58,'Club-Region Mapping'!$A$2:$A$200,0)),"NOT FOUND",INDEX('Club-Region Mapping'!$C$2:$C$200,MATCH($C58,'Club-Region Mapping'!$A$2:$A$200,0))))</f>
        <v/>
      </c>
      <c r="F58" s="28" t="str">
        <f t="shared" si="5"/>
        <v/>
      </c>
      <c r="G58" s="28" t="str">
        <f t="shared" si="6"/>
        <v/>
      </c>
      <c r="H58" s="28" t="str">
        <f t="shared" si="7"/>
        <v/>
      </c>
      <c r="I58" s="28" t="str">
        <f t="shared" si="8"/>
        <v/>
      </c>
      <c r="J58" s="28" t="str">
        <f t="shared" si="9"/>
        <v/>
      </c>
    </row>
    <row r="59" spans="1:10" x14ac:dyDescent="0.75">
      <c r="A59" s="27"/>
      <c r="B59" s="27"/>
      <c r="C59" s="27"/>
      <c r="D59" s="28" t="str">
        <f>IF($C59="","",IF(ISNA(MATCH($C59,'Club-Region Mapping'!$A$2:$A$200,0)),"NOT FOUND",INDEX('Club-Region Mapping'!$B$2:$B$200,MATCH($C59,'Club-Region Mapping'!$A$2:$A$200,0))))</f>
        <v/>
      </c>
      <c r="E59" s="28" t="str">
        <f>IF($C59="","",IF(ISNA(MATCH($C59,'Club-Region Mapping'!$A$2:$A$200,0)),"NOT FOUND",INDEX('Club-Region Mapping'!$C$2:$C$200,MATCH($C59,'Club-Region Mapping'!$A$2:$A$200,0))))</f>
        <v/>
      </c>
      <c r="F59" s="28" t="str">
        <f t="shared" si="5"/>
        <v/>
      </c>
      <c r="G59" s="28" t="str">
        <f t="shared" si="6"/>
        <v/>
      </c>
      <c r="H59" s="28" t="str">
        <f t="shared" si="7"/>
        <v/>
      </c>
      <c r="I59" s="28" t="str">
        <f t="shared" si="8"/>
        <v/>
      </c>
      <c r="J59" s="28" t="str">
        <f t="shared" si="9"/>
        <v/>
      </c>
    </row>
    <row r="61" spans="1:10" x14ac:dyDescent="0.75">
      <c r="A61" s="2" t="s">
        <v>101</v>
      </c>
      <c r="B61" s="2"/>
      <c r="C61" s="2"/>
      <c r="D61" s="2"/>
      <c r="E61" s="2"/>
      <c r="F61" s="2"/>
      <c r="G61" s="2"/>
      <c r="H61" s="2"/>
      <c r="I61" s="2"/>
      <c r="J61" s="2"/>
    </row>
    <row r="62" spans="1:10" ht="24.75" x14ac:dyDescent="0.75">
      <c r="B62" s="29" t="s">
        <v>49</v>
      </c>
      <c r="C62" s="29" t="s">
        <v>57</v>
      </c>
      <c r="D62" s="29" t="s">
        <v>53</v>
      </c>
    </row>
    <row r="63" spans="1:10" x14ac:dyDescent="0.75">
      <c r="A63" s="28" t="s">
        <v>95</v>
      </c>
      <c r="B63" s="30">
        <f>COUNTIFS($D$45:$D$59,"Buffalo Yacht Club")</f>
        <v>1</v>
      </c>
      <c r="C63" s="30">
        <f>COUNTIFS($D$45:$D$59,"Erie Yacht Club")</f>
        <v>4</v>
      </c>
      <c r="D63" s="30">
        <f>COUNTIFS($D$45:$D$59,"Buffalo Canoe Club")</f>
        <v>0</v>
      </c>
    </row>
    <row r="64" spans="1:10" x14ac:dyDescent="0.75">
      <c r="A64" s="28" t="s">
        <v>96</v>
      </c>
      <c r="B64" s="30">
        <f>IF(COUNTA($B$45:$B$59)&gt;0,MAX(0,3-B63)*10,0)</f>
        <v>20</v>
      </c>
      <c r="C64" s="30">
        <f>IF(COUNTA($B$45:$B$59)&gt;0,MAX(0,3-C63)*10,0)</f>
        <v>0</v>
      </c>
      <c r="D64" s="30">
        <f>IF(COUNTA($B$45:$B$59)&gt;0,MAX(0,3-D63)*10,0)</f>
        <v>30</v>
      </c>
    </row>
    <row r="65" spans="1:10" x14ac:dyDescent="0.75">
      <c r="A65" s="31" t="s">
        <v>102</v>
      </c>
      <c r="B65" s="32">
        <f>SUMIFS($F$45:$F$59,$D$45:$D$59,"Buffalo Yacht Club",$H$45:$H$59,"Yes")+B64</f>
        <v>22</v>
      </c>
      <c r="C65" s="32">
        <f>SUMIFS($F$45:$F$59,$D$45:$D$59,"Erie Yacht Club",$H$45:$H$59,"Yes")+C64</f>
        <v>12</v>
      </c>
      <c r="D65" s="32">
        <f>SUMIFS($F$45:$F$59,$D$45:$D$59,"Buffalo Canoe Club",$H$45:$H$59,"Yes")+D64</f>
        <v>30</v>
      </c>
    </row>
    <row r="67" spans="1:10" x14ac:dyDescent="0.75">
      <c r="A67" s="5" t="s">
        <v>103</v>
      </c>
      <c r="B67" s="5"/>
      <c r="C67" s="5"/>
      <c r="D67" s="5"/>
      <c r="E67" s="5"/>
      <c r="F67" s="5"/>
      <c r="G67" s="5"/>
      <c r="H67" s="5"/>
      <c r="I67" s="5"/>
      <c r="J67" s="5"/>
    </row>
    <row r="68" spans="1:10" ht="24.75" x14ac:dyDescent="0.75">
      <c r="B68" s="33" t="s">
        <v>50</v>
      </c>
      <c r="C68" s="33" t="s">
        <v>58</v>
      </c>
      <c r="D68" s="33" t="s">
        <v>60</v>
      </c>
      <c r="E68" s="33" t="s">
        <v>70</v>
      </c>
      <c r="F68" s="33" t="s">
        <v>68</v>
      </c>
    </row>
    <row r="69" spans="1:10" x14ac:dyDescent="0.75">
      <c r="A69" s="34" t="s">
        <v>95</v>
      </c>
      <c r="B69" s="30">
        <f>COUNTIFS($E$45:$E$59,"Buffalo")</f>
        <v>2</v>
      </c>
      <c r="C69" s="30">
        <f>COUNTIFS($E$45:$E$59,"Erie")</f>
        <v>4</v>
      </c>
      <c r="D69" s="30">
        <f>COUNTIFS($E$45:$E$59,"Port Dover")</f>
        <v>0</v>
      </c>
      <c r="E69" s="30">
        <f>COUNTIFS($E$45:$E$59,"Dunkirk")</f>
        <v>0</v>
      </c>
      <c r="F69" s="30">
        <f>COUNTIFS($E$45:$E$59,"Port Colborne")</f>
        <v>0</v>
      </c>
    </row>
    <row r="70" spans="1:10" x14ac:dyDescent="0.75">
      <c r="A70" s="34" t="s">
        <v>96</v>
      </c>
      <c r="B70" s="30">
        <f>IF(COUNTA($B$45:$B$59)&gt;0,MAX(0,3-B69)*10,0)</f>
        <v>10</v>
      </c>
      <c r="C70" s="30">
        <f>IF(COUNTA($B$45:$B$59)&gt;0,MAX(0,3-C69)*10,0)</f>
        <v>0</v>
      </c>
      <c r="D70" s="30">
        <f>IF(COUNTA($B$45:$B$59)&gt;0,MAX(0,3-D69)*10,0)</f>
        <v>30</v>
      </c>
      <c r="E70" s="30">
        <f>IF(COUNTA($B$45:$B$59)&gt;0,MAX(0,3-E69)*10,0)</f>
        <v>30</v>
      </c>
      <c r="F70" s="30">
        <f>IF(COUNTA($B$45:$B$59)&gt;0,MAX(0,3-F69)*10,0)</f>
        <v>30</v>
      </c>
    </row>
    <row r="71" spans="1:10" x14ac:dyDescent="0.75">
      <c r="A71" s="34" t="s">
        <v>104</v>
      </c>
      <c r="B71" s="25">
        <f>SUMIFS($F$45:$F$59,$E$45:$E$59,"Buffalo",$J$45:$J$59,"Yes")+B70</f>
        <v>12.75</v>
      </c>
      <c r="C71" s="25">
        <f>SUMIFS($F$45:$F$59,$E$45:$E$59,"Erie",$J$45:$J$59,"Yes")+C70</f>
        <v>12</v>
      </c>
      <c r="D71" s="25">
        <f>SUMIFS($F$45:$F$59,$E$45:$E$59,"Port Dover",$J$45:$J$59,"Yes")+D70</f>
        <v>30</v>
      </c>
      <c r="E71" s="25">
        <f>SUMIFS($F$45:$F$59,$E$45:$E$59,"Dunkirk",$J$45:$J$59,"Yes")+E70</f>
        <v>30</v>
      </c>
      <c r="F71" s="25">
        <f>SUMIFS($F$45:$F$59,$E$45:$E$59,"Port Colborne",$J$45:$J$59,"Yes")+F70</f>
        <v>30</v>
      </c>
    </row>
    <row r="73" spans="1:10" ht="15.5" x14ac:dyDescent="0.75">
      <c r="A73" s="3" t="s">
        <v>105</v>
      </c>
      <c r="B73" s="3"/>
      <c r="C73" s="3"/>
      <c r="D73" s="3"/>
      <c r="E73" s="3"/>
      <c r="F73" s="3"/>
      <c r="G73" s="3"/>
      <c r="H73" s="3"/>
      <c r="I73" s="3"/>
      <c r="J73" s="3"/>
    </row>
    <row r="74" spans="1:10" ht="26" x14ac:dyDescent="0.75">
      <c r="A74" s="26" t="s">
        <v>84</v>
      </c>
      <c r="B74" s="26" t="s">
        <v>85</v>
      </c>
      <c r="C74" s="26" t="s">
        <v>86</v>
      </c>
      <c r="D74" s="26" t="s">
        <v>87</v>
      </c>
      <c r="E74" s="26" t="s">
        <v>88</v>
      </c>
      <c r="F74" s="26" t="s">
        <v>89</v>
      </c>
      <c r="G74" s="26" t="s">
        <v>90</v>
      </c>
      <c r="H74" s="26" t="s">
        <v>91</v>
      </c>
      <c r="I74" s="26" t="s">
        <v>92</v>
      </c>
      <c r="J74" s="26" t="s">
        <v>93</v>
      </c>
    </row>
    <row r="75" spans="1:10" x14ac:dyDescent="0.75">
      <c r="A75" s="27">
        <v>1</v>
      </c>
      <c r="B75" s="27" t="s">
        <v>201</v>
      </c>
      <c r="C75" s="27" t="s">
        <v>59</v>
      </c>
      <c r="D75" s="28">
        <f>IF($C75="","",IF(ISNA(MATCH($C75,'Club-Region Mapping'!$A$2:$A$200,0)),"NOT FOUND",INDEX('Club-Region Mapping'!$B$2:$B$200,MATCH($C75,'Club-Region Mapping'!$A$2:$A$200,0))))</f>
        <v>0</v>
      </c>
      <c r="E75" s="28" t="str">
        <f>IF($C75="","",IF(ISNA(MATCH($C75,'Club-Region Mapping'!$A$2:$A$200,0)),"NOT FOUND",INDEX('Club-Region Mapping'!$C$2:$C$200,MATCH($C75,'Club-Region Mapping'!$A$2:$A$200,0))))</f>
        <v>Port Dover</v>
      </c>
      <c r="F75" s="28">
        <f t="shared" ref="F75:F89" si="10">IF($A75="","",IF($A75=1,0.75,$A75))</f>
        <v>0.75</v>
      </c>
      <c r="G75" s="28">
        <f t="shared" ref="G75:G89" si="11">IF(OR($A75="",$D75="",$D75="NOT FOUND"),"",COUNTIFS($D$75:$D$89,$D75,$A$75:$A$89,"&lt;="&amp;$A75))</f>
        <v>1</v>
      </c>
      <c r="H75" s="28" t="str">
        <f t="shared" ref="H75:H89" si="12">IF($G75="","",IF($G75&lt;=3,"Yes","No"))</f>
        <v>Yes</v>
      </c>
      <c r="I75" s="28">
        <f t="shared" ref="I75:I89" si="13">IF(OR($A75="",$E75="",$E75="NOT FOUND"),"",COUNTIFS($E$75:$E$89,$E75,$A$75:$A$89,"&lt;="&amp;$A75))</f>
        <v>1</v>
      </c>
      <c r="J75" s="28" t="str">
        <f t="shared" ref="J75:J89" si="14">IF($I75="","",IF($I75&lt;=3,"Yes","No"))</f>
        <v>Yes</v>
      </c>
    </row>
    <row r="76" spans="1:10" x14ac:dyDescent="0.75">
      <c r="A76" s="27">
        <v>2</v>
      </c>
      <c r="B76" s="27" t="s">
        <v>142</v>
      </c>
      <c r="C76" s="27" t="s">
        <v>51</v>
      </c>
      <c r="D76" s="28">
        <f>IF($C76="","",IF(ISNA(MATCH($C76,'Club-Region Mapping'!$A$2:$A$200,0)),"NOT FOUND",INDEX('Club-Region Mapping'!$B$2:$B$200,MATCH($C76,'Club-Region Mapping'!$A$2:$A$200,0))))</f>
        <v>0</v>
      </c>
      <c r="E76" s="28" t="str">
        <f>IF($C76="","",IF(ISNA(MATCH($C76,'Club-Region Mapping'!$A$2:$A$200,0)),"NOT FOUND",INDEX('Club-Region Mapping'!$C$2:$C$200,MATCH($C76,'Club-Region Mapping'!$A$2:$A$200,0))))</f>
        <v>Buffalo</v>
      </c>
      <c r="F76" s="28">
        <f t="shared" si="10"/>
        <v>2</v>
      </c>
      <c r="G76" s="28">
        <f t="shared" si="11"/>
        <v>2</v>
      </c>
      <c r="H76" s="28" t="str">
        <f t="shared" si="12"/>
        <v>Yes</v>
      </c>
      <c r="I76" s="28">
        <f t="shared" si="13"/>
        <v>1</v>
      </c>
      <c r="J76" s="28" t="str">
        <f t="shared" si="14"/>
        <v>Yes</v>
      </c>
    </row>
    <row r="77" spans="1:10" x14ac:dyDescent="0.75">
      <c r="A77" s="27">
        <v>3</v>
      </c>
      <c r="B77" s="27" t="s">
        <v>214</v>
      </c>
      <c r="C77" s="27" t="s">
        <v>51</v>
      </c>
      <c r="D77" s="28">
        <f>IF($C77="","",IF(ISNA(MATCH($C77,'Club-Region Mapping'!$A$2:$A$200,0)),"NOT FOUND",INDEX('Club-Region Mapping'!$B$2:$B$200,MATCH($C77,'Club-Region Mapping'!$A$2:$A$200,0))))</f>
        <v>0</v>
      </c>
      <c r="E77" s="28" t="str">
        <f>IF($C77="","",IF(ISNA(MATCH($C77,'Club-Region Mapping'!$A$2:$A$200,0)),"NOT FOUND",INDEX('Club-Region Mapping'!$C$2:$C$200,MATCH($C77,'Club-Region Mapping'!$A$2:$A$200,0))))</f>
        <v>Buffalo</v>
      </c>
      <c r="F77" s="28">
        <f t="shared" si="10"/>
        <v>3</v>
      </c>
      <c r="G77" s="28">
        <f t="shared" si="11"/>
        <v>3</v>
      </c>
      <c r="H77" s="28" t="str">
        <f t="shared" si="12"/>
        <v>Yes</v>
      </c>
      <c r="I77" s="28">
        <f t="shared" si="13"/>
        <v>2</v>
      </c>
      <c r="J77" s="28" t="str">
        <f t="shared" si="14"/>
        <v>Yes</v>
      </c>
    </row>
    <row r="78" spans="1:10" x14ac:dyDescent="0.75">
      <c r="A78" s="27">
        <v>4</v>
      </c>
      <c r="B78" s="27" t="s">
        <v>209</v>
      </c>
      <c r="C78" s="27" t="s">
        <v>57</v>
      </c>
      <c r="D78" s="28" t="str">
        <f>IF($C78="","",IF(ISNA(MATCH($C78,'Club-Region Mapping'!$A$2:$A$200,0)),"NOT FOUND",INDEX('Club-Region Mapping'!$B$2:$B$200,MATCH($C78,'Club-Region Mapping'!$A$2:$A$200,0))))</f>
        <v>Erie Yacht Club</v>
      </c>
      <c r="E78" s="28" t="str">
        <f>IF($C78="","",IF(ISNA(MATCH($C78,'Club-Region Mapping'!$A$2:$A$200,0)),"NOT FOUND",INDEX('Club-Region Mapping'!$C$2:$C$200,MATCH($C78,'Club-Region Mapping'!$A$2:$A$200,0))))</f>
        <v>Erie</v>
      </c>
      <c r="F78" s="28">
        <f t="shared" si="10"/>
        <v>4</v>
      </c>
      <c r="G78" s="28">
        <f t="shared" si="11"/>
        <v>1</v>
      </c>
      <c r="H78" s="28" t="str">
        <f t="shared" si="12"/>
        <v>Yes</v>
      </c>
      <c r="I78" s="28">
        <f t="shared" si="13"/>
        <v>1</v>
      </c>
      <c r="J78" s="28" t="str">
        <f t="shared" si="14"/>
        <v>Yes</v>
      </c>
    </row>
    <row r="79" spans="1:10" x14ac:dyDescent="0.75">
      <c r="A79" s="27">
        <v>5</v>
      </c>
      <c r="B79" s="27" t="s">
        <v>135</v>
      </c>
      <c r="C79" s="27" t="s">
        <v>57</v>
      </c>
      <c r="D79" s="28" t="str">
        <f>IF($C79="","",IF(ISNA(MATCH($C79,'Club-Region Mapping'!$A$2:$A$200,0)),"NOT FOUND",INDEX('Club-Region Mapping'!$B$2:$B$200,MATCH($C79,'Club-Region Mapping'!$A$2:$A$200,0))))</f>
        <v>Erie Yacht Club</v>
      </c>
      <c r="E79" s="28" t="str">
        <f>IF($C79="","",IF(ISNA(MATCH($C79,'Club-Region Mapping'!$A$2:$A$200,0)),"NOT FOUND",INDEX('Club-Region Mapping'!$C$2:$C$200,MATCH($C79,'Club-Region Mapping'!$A$2:$A$200,0))))</f>
        <v>Erie</v>
      </c>
      <c r="F79" s="28">
        <f t="shared" si="10"/>
        <v>5</v>
      </c>
      <c r="G79" s="28">
        <f t="shared" si="11"/>
        <v>2</v>
      </c>
      <c r="H79" s="28" t="str">
        <f t="shared" si="12"/>
        <v>Yes</v>
      </c>
      <c r="I79" s="28">
        <f t="shared" si="13"/>
        <v>2</v>
      </c>
      <c r="J79" s="28" t="str">
        <f t="shared" si="14"/>
        <v>Yes</v>
      </c>
    </row>
    <row r="80" spans="1:10" x14ac:dyDescent="0.75">
      <c r="A80" s="27">
        <v>6</v>
      </c>
      <c r="B80" s="27" t="s">
        <v>189</v>
      </c>
      <c r="C80" s="27" t="s">
        <v>73</v>
      </c>
      <c r="D80" s="28" t="str">
        <f>IF($C80="","",IF(ISNA(MATCH($C80,'Club-Region Mapping'!$A$2:$A$200,0)),"NOT FOUND",INDEX('Club-Region Mapping'!$B$2:$B$200,MATCH($C80,'Club-Region Mapping'!$A$2:$A$200,0))))</f>
        <v>Buffalo Yacht Club</v>
      </c>
      <c r="E80" s="28" t="str">
        <f>IF($C80="","",IF(ISNA(MATCH($C80,'Club-Region Mapping'!$A$2:$A$200,0)),"NOT FOUND",INDEX('Club-Region Mapping'!$C$2:$C$200,MATCH($C80,'Club-Region Mapping'!$A$2:$A$200,0))))</f>
        <v>Buffalo</v>
      </c>
      <c r="F80" s="28">
        <f t="shared" si="10"/>
        <v>6</v>
      </c>
      <c r="G80" s="28">
        <f t="shared" si="11"/>
        <v>1</v>
      </c>
      <c r="H80" s="28" t="str">
        <f t="shared" si="12"/>
        <v>Yes</v>
      </c>
      <c r="I80" s="28">
        <f t="shared" si="13"/>
        <v>3</v>
      </c>
      <c r="J80" s="28" t="str">
        <f t="shared" si="14"/>
        <v>Yes</v>
      </c>
    </row>
    <row r="81" spans="1:10" x14ac:dyDescent="0.75">
      <c r="A81" s="27"/>
      <c r="B81" s="27"/>
      <c r="C81" s="27"/>
      <c r="D81" s="28" t="str">
        <f>IF($C81="","",IF(ISNA(MATCH($C81,'Club-Region Mapping'!$A$2:$A$200,0)),"NOT FOUND",INDEX('Club-Region Mapping'!$B$2:$B$200,MATCH($C81,'Club-Region Mapping'!$A$2:$A$200,0))))</f>
        <v/>
      </c>
      <c r="E81" s="28" t="str">
        <f>IF($C81="","",IF(ISNA(MATCH($C81,'Club-Region Mapping'!$A$2:$A$200,0)),"NOT FOUND",INDEX('Club-Region Mapping'!$C$2:$C$200,MATCH($C81,'Club-Region Mapping'!$A$2:$A$200,0))))</f>
        <v/>
      </c>
      <c r="F81" s="28" t="str">
        <f t="shared" si="10"/>
        <v/>
      </c>
      <c r="G81" s="28" t="str">
        <f t="shared" si="11"/>
        <v/>
      </c>
      <c r="H81" s="28" t="str">
        <f t="shared" si="12"/>
        <v/>
      </c>
      <c r="I81" s="28" t="str">
        <f t="shared" si="13"/>
        <v/>
      </c>
      <c r="J81" s="28" t="str">
        <f t="shared" si="14"/>
        <v/>
      </c>
    </row>
    <row r="82" spans="1:10" x14ac:dyDescent="0.75">
      <c r="A82" s="27"/>
      <c r="B82" s="27"/>
      <c r="C82" s="27"/>
      <c r="D82" s="28" t="str">
        <f>IF($C82="","",IF(ISNA(MATCH($C82,'Club-Region Mapping'!$A$2:$A$200,0)),"NOT FOUND",INDEX('Club-Region Mapping'!$B$2:$B$200,MATCH($C82,'Club-Region Mapping'!$A$2:$A$200,0))))</f>
        <v/>
      </c>
      <c r="E82" s="28" t="str">
        <f>IF($C82="","",IF(ISNA(MATCH($C82,'Club-Region Mapping'!$A$2:$A$200,0)),"NOT FOUND",INDEX('Club-Region Mapping'!$C$2:$C$200,MATCH($C82,'Club-Region Mapping'!$A$2:$A$200,0))))</f>
        <v/>
      </c>
      <c r="F82" s="28" t="str">
        <f t="shared" si="10"/>
        <v/>
      </c>
      <c r="G82" s="28" t="str">
        <f t="shared" si="11"/>
        <v/>
      </c>
      <c r="H82" s="28" t="str">
        <f t="shared" si="12"/>
        <v/>
      </c>
      <c r="I82" s="28" t="str">
        <f t="shared" si="13"/>
        <v/>
      </c>
      <c r="J82" s="28" t="str">
        <f t="shared" si="14"/>
        <v/>
      </c>
    </row>
    <row r="83" spans="1:10" x14ac:dyDescent="0.75">
      <c r="A83" s="27"/>
      <c r="B83" s="27"/>
      <c r="C83" s="27"/>
      <c r="D83" s="28" t="str">
        <f>IF($C83="","",IF(ISNA(MATCH($C83,'Club-Region Mapping'!$A$2:$A$200,0)),"NOT FOUND",INDEX('Club-Region Mapping'!$B$2:$B$200,MATCH($C83,'Club-Region Mapping'!$A$2:$A$200,0))))</f>
        <v/>
      </c>
      <c r="E83" s="28" t="str">
        <f>IF($C83="","",IF(ISNA(MATCH($C83,'Club-Region Mapping'!$A$2:$A$200,0)),"NOT FOUND",INDEX('Club-Region Mapping'!$C$2:$C$200,MATCH($C83,'Club-Region Mapping'!$A$2:$A$200,0))))</f>
        <v/>
      </c>
      <c r="F83" s="28" t="str">
        <f t="shared" si="10"/>
        <v/>
      </c>
      <c r="G83" s="28" t="str">
        <f t="shared" si="11"/>
        <v/>
      </c>
      <c r="H83" s="28" t="str">
        <f t="shared" si="12"/>
        <v/>
      </c>
      <c r="I83" s="28" t="str">
        <f t="shared" si="13"/>
        <v/>
      </c>
      <c r="J83" s="28" t="str">
        <f t="shared" si="14"/>
        <v/>
      </c>
    </row>
    <row r="84" spans="1:10" x14ac:dyDescent="0.75">
      <c r="A84" s="27"/>
      <c r="B84" s="27"/>
      <c r="C84" s="27"/>
      <c r="D84" s="28" t="str">
        <f>IF($C84="","",IF(ISNA(MATCH($C84,'Club-Region Mapping'!$A$2:$A$200,0)),"NOT FOUND",INDEX('Club-Region Mapping'!$B$2:$B$200,MATCH($C84,'Club-Region Mapping'!$A$2:$A$200,0))))</f>
        <v/>
      </c>
      <c r="E84" s="28" t="str">
        <f>IF($C84="","",IF(ISNA(MATCH($C84,'Club-Region Mapping'!$A$2:$A$200,0)),"NOT FOUND",INDEX('Club-Region Mapping'!$C$2:$C$200,MATCH($C84,'Club-Region Mapping'!$A$2:$A$200,0))))</f>
        <v/>
      </c>
      <c r="F84" s="28" t="str">
        <f t="shared" si="10"/>
        <v/>
      </c>
      <c r="G84" s="28" t="str">
        <f t="shared" si="11"/>
        <v/>
      </c>
      <c r="H84" s="28" t="str">
        <f t="shared" si="12"/>
        <v/>
      </c>
      <c r="I84" s="28" t="str">
        <f t="shared" si="13"/>
        <v/>
      </c>
      <c r="J84" s="28" t="str">
        <f t="shared" si="14"/>
        <v/>
      </c>
    </row>
    <row r="85" spans="1:10" x14ac:dyDescent="0.75">
      <c r="A85" s="27"/>
      <c r="B85" s="27"/>
      <c r="C85" s="27"/>
      <c r="D85" s="28" t="str">
        <f>IF($C85="","",IF(ISNA(MATCH($C85,'Club-Region Mapping'!$A$2:$A$200,0)),"NOT FOUND",INDEX('Club-Region Mapping'!$B$2:$B$200,MATCH($C85,'Club-Region Mapping'!$A$2:$A$200,0))))</f>
        <v/>
      </c>
      <c r="E85" s="28" t="str">
        <f>IF($C85="","",IF(ISNA(MATCH($C85,'Club-Region Mapping'!$A$2:$A$200,0)),"NOT FOUND",INDEX('Club-Region Mapping'!$C$2:$C$200,MATCH($C85,'Club-Region Mapping'!$A$2:$A$200,0))))</f>
        <v/>
      </c>
      <c r="F85" s="28" t="str">
        <f t="shared" si="10"/>
        <v/>
      </c>
      <c r="G85" s="28" t="str">
        <f t="shared" si="11"/>
        <v/>
      </c>
      <c r="H85" s="28" t="str">
        <f t="shared" si="12"/>
        <v/>
      </c>
      <c r="I85" s="28" t="str">
        <f t="shared" si="13"/>
        <v/>
      </c>
      <c r="J85" s="28" t="str">
        <f t="shared" si="14"/>
        <v/>
      </c>
    </row>
    <row r="86" spans="1:10" x14ac:dyDescent="0.75">
      <c r="A86" s="27"/>
      <c r="B86" s="27"/>
      <c r="C86" s="27"/>
      <c r="D86" s="28" t="str">
        <f>IF($C86="","",IF(ISNA(MATCH($C86,'Club-Region Mapping'!$A$2:$A$200,0)),"NOT FOUND",INDEX('Club-Region Mapping'!$B$2:$B$200,MATCH($C86,'Club-Region Mapping'!$A$2:$A$200,0))))</f>
        <v/>
      </c>
      <c r="E86" s="28" t="str">
        <f>IF($C86="","",IF(ISNA(MATCH($C86,'Club-Region Mapping'!$A$2:$A$200,0)),"NOT FOUND",INDEX('Club-Region Mapping'!$C$2:$C$200,MATCH($C86,'Club-Region Mapping'!$A$2:$A$200,0))))</f>
        <v/>
      </c>
      <c r="F86" s="28" t="str">
        <f t="shared" si="10"/>
        <v/>
      </c>
      <c r="G86" s="28" t="str">
        <f t="shared" si="11"/>
        <v/>
      </c>
      <c r="H86" s="28" t="str">
        <f t="shared" si="12"/>
        <v/>
      </c>
      <c r="I86" s="28" t="str">
        <f t="shared" si="13"/>
        <v/>
      </c>
      <c r="J86" s="28" t="str">
        <f t="shared" si="14"/>
        <v/>
      </c>
    </row>
    <row r="87" spans="1:10" x14ac:dyDescent="0.75">
      <c r="A87" s="27"/>
      <c r="B87" s="27"/>
      <c r="C87" s="27"/>
      <c r="D87" s="28" t="str">
        <f>IF($C87="","",IF(ISNA(MATCH($C87,'Club-Region Mapping'!$A$2:$A$200,0)),"NOT FOUND",INDEX('Club-Region Mapping'!$B$2:$B$200,MATCH($C87,'Club-Region Mapping'!$A$2:$A$200,0))))</f>
        <v/>
      </c>
      <c r="E87" s="28" t="str">
        <f>IF($C87="","",IF(ISNA(MATCH($C87,'Club-Region Mapping'!$A$2:$A$200,0)),"NOT FOUND",INDEX('Club-Region Mapping'!$C$2:$C$200,MATCH($C87,'Club-Region Mapping'!$A$2:$A$200,0))))</f>
        <v/>
      </c>
      <c r="F87" s="28" t="str">
        <f t="shared" si="10"/>
        <v/>
      </c>
      <c r="G87" s="28" t="str">
        <f t="shared" si="11"/>
        <v/>
      </c>
      <c r="H87" s="28" t="str">
        <f t="shared" si="12"/>
        <v/>
      </c>
      <c r="I87" s="28" t="str">
        <f t="shared" si="13"/>
        <v/>
      </c>
      <c r="J87" s="28" t="str">
        <f t="shared" si="14"/>
        <v/>
      </c>
    </row>
    <row r="88" spans="1:10" x14ac:dyDescent="0.75">
      <c r="A88" s="27"/>
      <c r="B88" s="27"/>
      <c r="C88" s="27"/>
      <c r="D88" s="28" t="str">
        <f>IF($C88="","",IF(ISNA(MATCH($C88,'Club-Region Mapping'!$A$2:$A$200,0)),"NOT FOUND",INDEX('Club-Region Mapping'!$B$2:$B$200,MATCH($C88,'Club-Region Mapping'!$A$2:$A$200,0))))</f>
        <v/>
      </c>
      <c r="E88" s="28" t="str">
        <f>IF($C88="","",IF(ISNA(MATCH($C88,'Club-Region Mapping'!$A$2:$A$200,0)),"NOT FOUND",INDEX('Club-Region Mapping'!$C$2:$C$200,MATCH($C88,'Club-Region Mapping'!$A$2:$A$200,0))))</f>
        <v/>
      </c>
      <c r="F88" s="28" t="str">
        <f t="shared" si="10"/>
        <v/>
      </c>
      <c r="G88" s="28" t="str">
        <f t="shared" si="11"/>
        <v/>
      </c>
      <c r="H88" s="28" t="str">
        <f t="shared" si="12"/>
        <v/>
      </c>
      <c r="I88" s="28" t="str">
        <f t="shared" si="13"/>
        <v/>
      </c>
      <c r="J88" s="28" t="str">
        <f t="shared" si="14"/>
        <v/>
      </c>
    </row>
    <row r="89" spans="1:10" x14ac:dyDescent="0.75">
      <c r="A89" s="27"/>
      <c r="B89" s="27"/>
      <c r="C89" s="27"/>
      <c r="D89" s="28" t="str">
        <f>IF($C89="","",IF(ISNA(MATCH($C89,'Club-Region Mapping'!$A$2:$A$200,0)),"NOT FOUND",INDEX('Club-Region Mapping'!$B$2:$B$200,MATCH($C89,'Club-Region Mapping'!$A$2:$A$200,0))))</f>
        <v/>
      </c>
      <c r="E89" s="28" t="str">
        <f>IF($C89="","",IF(ISNA(MATCH($C89,'Club-Region Mapping'!$A$2:$A$200,0)),"NOT FOUND",INDEX('Club-Region Mapping'!$C$2:$C$200,MATCH($C89,'Club-Region Mapping'!$A$2:$A$200,0))))</f>
        <v/>
      </c>
      <c r="F89" s="28" t="str">
        <f t="shared" si="10"/>
        <v/>
      </c>
      <c r="G89" s="28" t="str">
        <f t="shared" si="11"/>
        <v/>
      </c>
      <c r="H89" s="28" t="str">
        <f t="shared" si="12"/>
        <v/>
      </c>
      <c r="I89" s="28" t="str">
        <f t="shared" si="13"/>
        <v/>
      </c>
      <c r="J89" s="28" t="str">
        <f t="shared" si="14"/>
        <v/>
      </c>
    </row>
    <row r="91" spans="1:10" x14ac:dyDescent="0.75">
      <c r="A91" s="2" t="s">
        <v>106</v>
      </c>
      <c r="B91" s="2"/>
      <c r="C91" s="2"/>
      <c r="D91" s="2"/>
      <c r="E91" s="2"/>
      <c r="F91" s="2"/>
      <c r="G91" s="2"/>
      <c r="H91" s="2"/>
      <c r="I91" s="2"/>
      <c r="J91" s="2"/>
    </row>
    <row r="92" spans="1:10" ht="24.75" x14ac:dyDescent="0.75">
      <c r="B92" s="29" t="s">
        <v>49</v>
      </c>
      <c r="C92" s="29" t="s">
        <v>57</v>
      </c>
      <c r="D92" s="29" t="s">
        <v>53</v>
      </c>
    </row>
    <row r="93" spans="1:10" x14ac:dyDescent="0.75">
      <c r="A93" s="28" t="s">
        <v>95</v>
      </c>
      <c r="B93" s="30">
        <f>COUNTIFS($D$75:$D$89,"Buffalo Yacht Club")</f>
        <v>1</v>
      </c>
      <c r="C93" s="30">
        <f>COUNTIFS($D$75:$D$89,"Erie Yacht Club")</f>
        <v>2</v>
      </c>
      <c r="D93" s="30">
        <f>COUNTIFS($D$75:$D$89,"Buffalo Canoe Club")</f>
        <v>0</v>
      </c>
    </row>
    <row r="94" spans="1:10" x14ac:dyDescent="0.75">
      <c r="A94" s="28" t="s">
        <v>96</v>
      </c>
      <c r="B94" s="30">
        <f>IF(COUNTA($B$75:$B$89)&gt;0,MAX(0,3-B93)*10,0)</f>
        <v>20</v>
      </c>
      <c r="C94" s="30">
        <f>IF(COUNTA($B$75:$B$89)&gt;0,MAX(0,3-C93)*10,0)</f>
        <v>10</v>
      </c>
      <c r="D94" s="30">
        <f>IF(COUNTA($B$75:$B$89)&gt;0,MAX(0,3-D93)*10,0)</f>
        <v>30</v>
      </c>
    </row>
    <row r="95" spans="1:10" x14ac:dyDescent="0.75">
      <c r="A95" s="31" t="s">
        <v>107</v>
      </c>
      <c r="B95" s="32">
        <f>SUMIFS($F$75:$F$89,$D$75:$D$89,"Buffalo Yacht Club",$H$75:$H$89,"Yes")+B94</f>
        <v>26</v>
      </c>
      <c r="C95" s="32">
        <f>SUMIFS($F$75:$F$89,$D$75:$D$89,"Erie Yacht Club",$H$75:$H$89,"Yes")+C94</f>
        <v>19</v>
      </c>
      <c r="D95" s="32">
        <f>SUMIFS($F$75:$F$89,$D$75:$D$89,"Buffalo Canoe Club",$H$75:$H$89,"Yes")+D94</f>
        <v>30</v>
      </c>
    </row>
    <row r="97" spans="1:10" x14ac:dyDescent="0.75">
      <c r="A97" s="5" t="s">
        <v>108</v>
      </c>
      <c r="B97" s="5"/>
      <c r="C97" s="5"/>
      <c r="D97" s="5"/>
      <c r="E97" s="5"/>
      <c r="F97" s="5"/>
      <c r="G97" s="5"/>
      <c r="H97" s="5"/>
      <c r="I97" s="5"/>
      <c r="J97" s="5"/>
    </row>
    <row r="98" spans="1:10" ht="24.75" x14ac:dyDescent="0.75">
      <c r="B98" s="33" t="s">
        <v>50</v>
      </c>
      <c r="C98" s="33" t="s">
        <v>58</v>
      </c>
      <c r="D98" s="33" t="s">
        <v>60</v>
      </c>
      <c r="E98" s="33" t="s">
        <v>70</v>
      </c>
      <c r="F98" s="33" t="s">
        <v>68</v>
      </c>
    </row>
    <row r="99" spans="1:10" x14ac:dyDescent="0.75">
      <c r="A99" s="34" t="s">
        <v>95</v>
      </c>
      <c r="B99" s="30">
        <f>COUNTIFS($E$75:$E$89,"Buffalo")</f>
        <v>3</v>
      </c>
      <c r="C99" s="30">
        <f>COUNTIFS($E$75:$E$89,"Erie")</f>
        <v>2</v>
      </c>
      <c r="D99" s="30">
        <f>COUNTIFS($E$75:$E$89,"Port Dover")</f>
        <v>1</v>
      </c>
      <c r="E99" s="30">
        <f>COUNTIFS($E$75:$E$89,"Dunkirk")</f>
        <v>0</v>
      </c>
      <c r="F99" s="30">
        <f>COUNTIFS($E$75:$E$89,"Port Colborne")</f>
        <v>0</v>
      </c>
    </row>
    <row r="100" spans="1:10" x14ac:dyDescent="0.75">
      <c r="A100" s="34" t="s">
        <v>96</v>
      </c>
      <c r="B100" s="30">
        <f>IF(COUNTA($B$75:$B$89)&gt;0,MAX(0,3-B99)*10,0)</f>
        <v>0</v>
      </c>
      <c r="C100" s="30">
        <f>IF(COUNTA($B$75:$B$89)&gt;0,MAX(0,3-C99)*10,0)</f>
        <v>10</v>
      </c>
      <c r="D100" s="30">
        <f>IF(COUNTA($B$75:$B$89)&gt;0,MAX(0,3-D99)*10,0)</f>
        <v>20</v>
      </c>
      <c r="E100" s="30">
        <f>IF(COUNTA($B$75:$B$89)&gt;0,MAX(0,3-E99)*10,0)</f>
        <v>30</v>
      </c>
      <c r="F100" s="30">
        <f>IF(COUNTA($B$75:$B$89)&gt;0,MAX(0,3-F99)*10,0)</f>
        <v>30</v>
      </c>
    </row>
    <row r="101" spans="1:10" x14ac:dyDescent="0.75">
      <c r="A101" s="34" t="s">
        <v>109</v>
      </c>
      <c r="B101" s="25">
        <f>SUMIFS($F$75:$F$89,$E$75:$E$89,"Buffalo",$J$75:$J$89,"Yes")+B100</f>
        <v>11</v>
      </c>
      <c r="C101" s="25">
        <f>SUMIFS($F$75:$F$89,$E$75:$E$89,"Erie",$J$75:$J$89,"Yes")+C100</f>
        <v>19</v>
      </c>
      <c r="D101" s="25">
        <f>SUMIFS($F$75:$F$89,$E$75:$E$89,"Port Dover",$J$75:$J$89,"Yes")+D100</f>
        <v>20.75</v>
      </c>
      <c r="E101" s="25">
        <f>SUMIFS($F$75:$F$89,$E$75:$E$89,"Dunkirk",$J$75:$J$89,"Yes")+E100</f>
        <v>30</v>
      </c>
      <c r="F101" s="25">
        <f>SUMIFS($F$75:$F$89,$E$75:$E$89,"Port Colborne",$J$75:$J$89,"Yes")+F100</f>
        <v>30</v>
      </c>
    </row>
    <row r="103" spans="1:10" ht="15.5" x14ac:dyDescent="0.75">
      <c r="A103" s="3" t="s">
        <v>110</v>
      </c>
      <c r="B103" s="3"/>
      <c r="C103" s="3"/>
      <c r="D103" s="3"/>
      <c r="E103" s="3"/>
      <c r="F103" s="3"/>
      <c r="G103" s="3"/>
      <c r="H103" s="3"/>
      <c r="I103" s="3"/>
      <c r="J103" s="3"/>
    </row>
    <row r="104" spans="1:10" ht="26" x14ac:dyDescent="0.75">
      <c r="A104" s="26" t="s">
        <v>84</v>
      </c>
      <c r="B104" s="26" t="s">
        <v>85</v>
      </c>
      <c r="C104" s="26" t="s">
        <v>86</v>
      </c>
      <c r="D104" s="26" t="s">
        <v>87</v>
      </c>
      <c r="E104" s="26" t="s">
        <v>88</v>
      </c>
      <c r="F104" s="26" t="s">
        <v>89</v>
      </c>
      <c r="G104" s="26" t="s">
        <v>90</v>
      </c>
      <c r="H104" s="26" t="s">
        <v>91</v>
      </c>
      <c r="I104" s="26" t="s">
        <v>92</v>
      </c>
      <c r="J104" s="26" t="s">
        <v>93</v>
      </c>
    </row>
    <row r="105" spans="1:10" x14ac:dyDescent="0.75">
      <c r="A105" s="27">
        <v>1</v>
      </c>
      <c r="B105" s="27" t="s">
        <v>151</v>
      </c>
      <c r="C105" s="27" t="s">
        <v>57</v>
      </c>
      <c r="D105" s="28" t="str">
        <f>IF($C105="","",IF(ISNA(MATCH($C105,'Club-Region Mapping'!$A$2:$A$200,0)),"NOT FOUND",INDEX('Club-Region Mapping'!$B$2:$B$200,MATCH($C105,'Club-Region Mapping'!$A$2:$A$200,0))))</f>
        <v>Erie Yacht Club</v>
      </c>
      <c r="E105" s="28" t="str">
        <f>IF($C105="","",IF(ISNA(MATCH($C105,'Club-Region Mapping'!$A$2:$A$200,0)),"NOT FOUND",INDEX('Club-Region Mapping'!$C$2:$C$200,MATCH($C105,'Club-Region Mapping'!$A$2:$A$200,0))))</f>
        <v>Erie</v>
      </c>
      <c r="F105" s="28">
        <f t="shared" ref="F105:F119" si="15">IF($A105="","",IF($A105=1,0.75,$A105))</f>
        <v>0.75</v>
      </c>
      <c r="G105" s="28">
        <f t="shared" ref="G105:G119" si="16">IF(OR($A105="",$D105="",$D105="NOT FOUND"),"",COUNTIFS($D$105:$D$119,$D105,$A$105:$A$119,"&lt;="&amp;$A105))</f>
        <v>1</v>
      </c>
      <c r="H105" s="28" t="str">
        <f t="shared" ref="H105:H119" si="17">IF($G105="","",IF($G105&lt;=3,"Yes","No"))</f>
        <v>Yes</v>
      </c>
      <c r="I105" s="28">
        <f t="shared" ref="I105:I119" si="18">IF(OR($A105="",$E105="",$E105="NOT FOUND"),"",COUNTIFS($E$105:$E$119,$E105,$A$105:$A$119,"&lt;="&amp;$A105))</f>
        <v>1</v>
      </c>
      <c r="J105" s="28" t="str">
        <f t="shared" ref="J105:J119" si="19">IF($I105="","",IF($I105&lt;=3,"Yes","No"))</f>
        <v>Yes</v>
      </c>
    </row>
    <row r="106" spans="1:10" x14ac:dyDescent="0.75">
      <c r="A106" s="27">
        <v>2</v>
      </c>
      <c r="B106" s="27" t="s">
        <v>144</v>
      </c>
      <c r="C106" s="27" t="s">
        <v>59</v>
      </c>
      <c r="D106" s="28">
        <f>IF($C106="","",IF(ISNA(MATCH($C106,'Club-Region Mapping'!$A$2:$A$200,0)),"NOT FOUND",INDEX('Club-Region Mapping'!$B$2:$B$200,MATCH($C106,'Club-Region Mapping'!$A$2:$A$200,0))))</f>
        <v>0</v>
      </c>
      <c r="E106" s="28" t="str">
        <f>IF($C106="","",IF(ISNA(MATCH($C106,'Club-Region Mapping'!$A$2:$A$200,0)),"NOT FOUND",INDEX('Club-Region Mapping'!$C$2:$C$200,MATCH($C106,'Club-Region Mapping'!$A$2:$A$200,0))))</f>
        <v>Port Dover</v>
      </c>
      <c r="F106" s="28">
        <f t="shared" si="15"/>
        <v>2</v>
      </c>
      <c r="G106" s="28">
        <f t="shared" si="16"/>
        <v>1</v>
      </c>
      <c r="H106" s="28" t="str">
        <f t="shared" si="17"/>
        <v>Yes</v>
      </c>
      <c r="I106" s="28">
        <f t="shared" si="18"/>
        <v>1</v>
      </c>
      <c r="J106" s="28" t="str">
        <f t="shared" si="19"/>
        <v>Yes</v>
      </c>
    </row>
    <row r="107" spans="1:10" x14ac:dyDescent="0.75">
      <c r="A107" s="27">
        <v>3</v>
      </c>
      <c r="B107" s="27" t="s">
        <v>193</v>
      </c>
      <c r="C107" s="27" t="s">
        <v>54</v>
      </c>
      <c r="D107" s="28">
        <f>IF($C107="","",IF(ISNA(MATCH($C107,'Club-Region Mapping'!$A$2:$A$200,0)),"NOT FOUND",INDEX('Club-Region Mapping'!$B$2:$B$200,MATCH($C107,'Club-Region Mapping'!$A$2:$A$200,0))))</f>
        <v>0</v>
      </c>
      <c r="E107" s="28" t="str">
        <f>IF($C107="","",IF(ISNA(MATCH($C107,'Club-Region Mapping'!$A$2:$A$200,0)),"NOT FOUND",INDEX('Club-Region Mapping'!$C$2:$C$200,MATCH($C107,'Club-Region Mapping'!$A$2:$A$200,0))))</f>
        <v>Buffalo</v>
      </c>
      <c r="F107" s="28">
        <f t="shared" si="15"/>
        <v>3</v>
      </c>
      <c r="G107" s="28">
        <f t="shared" si="16"/>
        <v>2</v>
      </c>
      <c r="H107" s="28" t="str">
        <f t="shared" si="17"/>
        <v>Yes</v>
      </c>
      <c r="I107" s="28">
        <f t="shared" si="18"/>
        <v>1</v>
      </c>
      <c r="J107" s="28" t="str">
        <f t="shared" si="19"/>
        <v>Yes</v>
      </c>
    </row>
    <row r="108" spans="1:10" x14ac:dyDescent="0.75">
      <c r="A108" s="27">
        <v>4</v>
      </c>
      <c r="B108" s="27" t="s">
        <v>173</v>
      </c>
      <c r="C108" s="27" t="s">
        <v>49</v>
      </c>
      <c r="D108" s="28" t="str">
        <f>IF($C108="","",IF(ISNA(MATCH($C108,'Club-Region Mapping'!$A$2:$A$200,0)),"NOT FOUND",INDEX('Club-Region Mapping'!$B$2:$B$200,MATCH($C108,'Club-Region Mapping'!$A$2:$A$200,0))))</f>
        <v>Buffalo Yacht Club</v>
      </c>
      <c r="E108" s="28" t="str">
        <f>IF($C108="","",IF(ISNA(MATCH($C108,'Club-Region Mapping'!$A$2:$A$200,0)),"NOT FOUND",INDEX('Club-Region Mapping'!$C$2:$C$200,MATCH($C108,'Club-Region Mapping'!$A$2:$A$200,0))))</f>
        <v>Buffalo</v>
      </c>
      <c r="F108" s="28">
        <f t="shared" si="15"/>
        <v>4</v>
      </c>
      <c r="G108" s="28">
        <f t="shared" si="16"/>
        <v>1</v>
      </c>
      <c r="H108" s="28" t="str">
        <f t="shared" si="17"/>
        <v>Yes</v>
      </c>
      <c r="I108" s="28">
        <f t="shared" si="18"/>
        <v>2</v>
      </c>
      <c r="J108" s="28" t="str">
        <f t="shared" si="19"/>
        <v>Yes</v>
      </c>
    </row>
    <row r="109" spans="1:10" x14ac:dyDescent="0.75">
      <c r="A109" s="27">
        <v>5</v>
      </c>
      <c r="B109" s="27" t="s">
        <v>215</v>
      </c>
      <c r="C109" s="27" t="s">
        <v>71</v>
      </c>
      <c r="D109" s="28">
        <f>IF($C109="","",IF(ISNA(MATCH($C109,'Club-Region Mapping'!$A$2:$A$200,0)),"NOT FOUND",INDEX('Club-Region Mapping'!$B$2:$B$200,MATCH($C109,'Club-Region Mapping'!$A$2:$A$200,0))))</f>
        <v>0</v>
      </c>
      <c r="E109" s="28" t="str">
        <f>IF($C109="","",IF(ISNA(MATCH($C109,'Club-Region Mapping'!$A$2:$A$200,0)),"NOT FOUND",INDEX('Club-Region Mapping'!$C$2:$C$200,MATCH($C109,'Club-Region Mapping'!$A$2:$A$200,0))))</f>
        <v>Dunkirk</v>
      </c>
      <c r="F109" s="28">
        <f t="shared" si="15"/>
        <v>5</v>
      </c>
      <c r="G109" s="28">
        <f t="shared" si="16"/>
        <v>3</v>
      </c>
      <c r="H109" s="28" t="str">
        <f t="shared" si="17"/>
        <v>Yes</v>
      </c>
      <c r="I109" s="28">
        <f t="shared" si="18"/>
        <v>1</v>
      </c>
      <c r="J109" s="28" t="str">
        <f t="shared" si="19"/>
        <v>Yes</v>
      </c>
    </row>
    <row r="110" spans="1:10" x14ac:dyDescent="0.75">
      <c r="A110" s="27">
        <v>6</v>
      </c>
      <c r="B110" s="27" t="s">
        <v>149</v>
      </c>
      <c r="C110" s="27" t="s">
        <v>57</v>
      </c>
      <c r="D110" s="28" t="str">
        <f>IF($C110="","",IF(ISNA(MATCH($C110,'Club-Region Mapping'!$A$2:$A$200,0)),"NOT FOUND",INDEX('Club-Region Mapping'!$B$2:$B$200,MATCH($C110,'Club-Region Mapping'!$A$2:$A$200,0))))</f>
        <v>Erie Yacht Club</v>
      </c>
      <c r="E110" s="28" t="str">
        <f>IF($C110="","",IF(ISNA(MATCH($C110,'Club-Region Mapping'!$A$2:$A$200,0)),"NOT FOUND",INDEX('Club-Region Mapping'!$C$2:$C$200,MATCH($C110,'Club-Region Mapping'!$A$2:$A$200,0))))</f>
        <v>Erie</v>
      </c>
      <c r="F110" s="28">
        <f t="shared" si="15"/>
        <v>6</v>
      </c>
      <c r="G110" s="28">
        <f t="shared" si="16"/>
        <v>2</v>
      </c>
      <c r="H110" s="28" t="str">
        <f t="shared" si="17"/>
        <v>Yes</v>
      </c>
      <c r="I110" s="28">
        <f t="shared" si="18"/>
        <v>2</v>
      </c>
      <c r="J110" s="28" t="str">
        <f t="shared" si="19"/>
        <v>Yes</v>
      </c>
    </row>
    <row r="111" spans="1:10" x14ac:dyDescent="0.75">
      <c r="A111" s="27">
        <v>7</v>
      </c>
      <c r="B111" s="27" t="s">
        <v>216</v>
      </c>
      <c r="C111" s="27" t="s">
        <v>51</v>
      </c>
      <c r="D111" s="28">
        <f>IF($C111="","",IF(ISNA(MATCH($C111,'Club-Region Mapping'!$A$2:$A$200,0)),"NOT FOUND",INDEX('Club-Region Mapping'!$B$2:$B$200,MATCH($C111,'Club-Region Mapping'!$A$2:$A$200,0))))</f>
        <v>0</v>
      </c>
      <c r="E111" s="28" t="str">
        <f>IF($C111="","",IF(ISNA(MATCH($C111,'Club-Region Mapping'!$A$2:$A$200,0)),"NOT FOUND",INDEX('Club-Region Mapping'!$C$2:$C$200,MATCH($C111,'Club-Region Mapping'!$A$2:$A$200,0))))</f>
        <v>Buffalo</v>
      </c>
      <c r="F111" s="28">
        <f t="shared" si="15"/>
        <v>7</v>
      </c>
      <c r="G111" s="28">
        <f t="shared" si="16"/>
        <v>4</v>
      </c>
      <c r="H111" s="28" t="str">
        <f t="shared" si="17"/>
        <v>No</v>
      </c>
      <c r="I111" s="28">
        <f t="shared" si="18"/>
        <v>3</v>
      </c>
      <c r="J111" s="28" t="str">
        <f t="shared" si="19"/>
        <v>Yes</v>
      </c>
    </row>
    <row r="112" spans="1:10" x14ac:dyDescent="0.75">
      <c r="A112" s="27"/>
      <c r="B112" s="27"/>
      <c r="C112" s="27"/>
      <c r="D112" s="28" t="str">
        <f>IF($C112="","",IF(ISNA(MATCH($C112,'Club-Region Mapping'!$A$2:$A$200,0)),"NOT FOUND",INDEX('Club-Region Mapping'!$B$2:$B$200,MATCH($C112,'Club-Region Mapping'!$A$2:$A$200,0))))</f>
        <v/>
      </c>
      <c r="E112" s="28" t="str">
        <f>IF($C112="","",IF(ISNA(MATCH($C112,'Club-Region Mapping'!$A$2:$A$200,0)),"NOT FOUND",INDEX('Club-Region Mapping'!$C$2:$C$200,MATCH($C112,'Club-Region Mapping'!$A$2:$A$200,0))))</f>
        <v/>
      </c>
      <c r="F112" s="28" t="str">
        <f t="shared" si="15"/>
        <v/>
      </c>
      <c r="G112" s="28" t="str">
        <f t="shared" si="16"/>
        <v/>
      </c>
      <c r="H112" s="28" t="str">
        <f t="shared" si="17"/>
        <v/>
      </c>
      <c r="I112" s="28" t="str">
        <f t="shared" si="18"/>
        <v/>
      </c>
      <c r="J112" s="28" t="str">
        <f t="shared" si="19"/>
        <v/>
      </c>
    </row>
    <row r="113" spans="1:10" x14ac:dyDescent="0.75">
      <c r="A113" s="27"/>
      <c r="B113" s="27"/>
      <c r="C113" s="27"/>
      <c r="D113" s="28" t="str">
        <f>IF($C113="","",IF(ISNA(MATCH($C113,'Club-Region Mapping'!$A$2:$A$200,0)),"NOT FOUND",INDEX('Club-Region Mapping'!$B$2:$B$200,MATCH($C113,'Club-Region Mapping'!$A$2:$A$200,0))))</f>
        <v/>
      </c>
      <c r="E113" s="28" t="str">
        <f>IF($C113="","",IF(ISNA(MATCH($C113,'Club-Region Mapping'!$A$2:$A$200,0)),"NOT FOUND",INDEX('Club-Region Mapping'!$C$2:$C$200,MATCH($C113,'Club-Region Mapping'!$A$2:$A$200,0))))</f>
        <v/>
      </c>
      <c r="F113" s="28" t="str">
        <f t="shared" si="15"/>
        <v/>
      </c>
      <c r="G113" s="28" t="str">
        <f t="shared" si="16"/>
        <v/>
      </c>
      <c r="H113" s="28" t="str">
        <f t="shared" si="17"/>
        <v/>
      </c>
      <c r="I113" s="28" t="str">
        <f t="shared" si="18"/>
        <v/>
      </c>
      <c r="J113" s="28" t="str">
        <f t="shared" si="19"/>
        <v/>
      </c>
    </row>
    <row r="114" spans="1:10" x14ac:dyDescent="0.75">
      <c r="A114" s="27"/>
      <c r="B114" s="27"/>
      <c r="C114" s="27"/>
      <c r="D114" s="28" t="str">
        <f>IF($C114="","",IF(ISNA(MATCH($C114,'Club-Region Mapping'!$A$2:$A$200,0)),"NOT FOUND",INDEX('Club-Region Mapping'!$B$2:$B$200,MATCH($C114,'Club-Region Mapping'!$A$2:$A$200,0))))</f>
        <v/>
      </c>
      <c r="E114" s="28" t="str">
        <f>IF($C114="","",IF(ISNA(MATCH($C114,'Club-Region Mapping'!$A$2:$A$200,0)),"NOT FOUND",INDEX('Club-Region Mapping'!$C$2:$C$200,MATCH($C114,'Club-Region Mapping'!$A$2:$A$200,0))))</f>
        <v/>
      </c>
      <c r="F114" s="28" t="str">
        <f t="shared" si="15"/>
        <v/>
      </c>
      <c r="G114" s="28" t="str">
        <f t="shared" si="16"/>
        <v/>
      </c>
      <c r="H114" s="28" t="str">
        <f t="shared" si="17"/>
        <v/>
      </c>
      <c r="I114" s="28" t="str">
        <f t="shared" si="18"/>
        <v/>
      </c>
      <c r="J114" s="28" t="str">
        <f t="shared" si="19"/>
        <v/>
      </c>
    </row>
    <row r="115" spans="1:10" x14ac:dyDescent="0.75">
      <c r="A115" s="27"/>
      <c r="B115" s="27"/>
      <c r="C115" s="27"/>
      <c r="D115" s="28" t="str">
        <f>IF($C115="","",IF(ISNA(MATCH($C115,'Club-Region Mapping'!$A$2:$A$200,0)),"NOT FOUND",INDEX('Club-Region Mapping'!$B$2:$B$200,MATCH($C115,'Club-Region Mapping'!$A$2:$A$200,0))))</f>
        <v/>
      </c>
      <c r="E115" s="28" t="str">
        <f>IF($C115="","",IF(ISNA(MATCH($C115,'Club-Region Mapping'!$A$2:$A$200,0)),"NOT FOUND",INDEX('Club-Region Mapping'!$C$2:$C$200,MATCH($C115,'Club-Region Mapping'!$A$2:$A$200,0))))</f>
        <v/>
      </c>
      <c r="F115" s="28" t="str">
        <f t="shared" si="15"/>
        <v/>
      </c>
      <c r="G115" s="28" t="str">
        <f t="shared" si="16"/>
        <v/>
      </c>
      <c r="H115" s="28" t="str">
        <f t="shared" si="17"/>
        <v/>
      </c>
      <c r="I115" s="28" t="str">
        <f t="shared" si="18"/>
        <v/>
      </c>
      <c r="J115" s="28" t="str">
        <f t="shared" si="19"/>
        <v/>
      </c>
    </row>
    <row r="116" spans="1:10" x14ac:dyDescent="0.75">
      <c r="A116" s="27"/>
      <c r="B116" s="27"/>
      <c r="C116" s="27"/>
      <c r="D116" s="28" t="str">
        <f>IF($C116="","",IF(ISNA(MATCH($C116,'Club-Region Mapping'!$A$2:$A$200,0)),"NOT FOUND",INDEX('Club-Region Mapping'!$B$2:$B$200,MATCH($C116,'Club-Region Mapping'!$A$2:$A$200,0))))</f>
        <v/>
      </c>
      <c r="E116" s="28" t="str">
        <f>IF($C116="","",IF(ISNA(MATCH($C116,'Club-Region Mapping'!$A$2:$A$200,0)),"NOT FOUND",INDEX('Club-Region Mapping'!$C$2:$C$200,MATCH($C116,'Club-Region Mapping'!$A$2:$A$200,0))))</f>
        <v/>
      </c>
      <c r="F116" s="28" t="str">
        <f t="shared" si="15"/>
        <v/>
      </c>
      <c r="G116" s="28" t="str">
        <f t="shared" si="16"/>
        <v/>
      </c>
      <c r="H116" s="28" t="str">
        <f t="shared" si="17"/>
        <v/>
      </c>
      <c r="I116" s="28" t="str">
        <f t="shared" si="18"/>
        <v/>
      </c>
      <c r="J116" s="28" t="str">
        <f t="shared" si="19"/>
        <v/>
      </c>
    </row>
    <row r="117" spans="1:10" x14ac:dyDescent="0.75">
      <c r="A117" s="27"/>
      <c r="B117" s="27"/>
      <c r="C117" s="27"/>
      <c r="D117" s="28" t="str">
        <f>IF($C117="","",IF(ISNA(MATCH($C117,'Club-Region Mapping'!$A$2:$A$200,0)),"NOT FOUND",INDEX('Club-Region Mapping'!$B$2:$B$200,MATCH($C117,'Club-Region Mapping'!$A$2:$A$200,0))))</f>
        <v/>
      </c>
      <c r="E117" s="28" t="str">
        <f>IF($C117="","",IF(ISNA(MATCH($C117,'Club-Region Mapping'!$A$2:$A$200,0)),"NOT FOUND",INDEX('Club-Region Mapping'!$C$2:$C$200,MATCH($C117,'Club-Region Mapping'!$A$2:$A$200,0))))</f>
        <v/>
      </c>
      <c r="F117" s="28" t="str">
        <f t="shared" si="15"/>
        <v/>
      </c>
      <c r="G117" s="28" t="str">
        <f t="shared" si="16"/>
        <v/>
      </c>
      <c r="H117" s="28" t="str">
        <f t="shared" si="17"/>
        <v/>
      </c>
      <c r="I117" s="28" t="str">
        <f t="shared" si="18"/>
        <v/>
      </c>
      <c r="J117" s="28" t="str">
        <f t="shared" si="19"/>
        <v/>
      </c>
    </row>
    <row r="118" spans="1:10" x14ac:dyDescent="0.75">
      <c r="A118" s="27"/>
      <c r="B118" s="27"/>
      <c r="C118" s="27"/>
      <c r="D118" s="28" t="str">
        <f>IF($C118="","",IF(ISNA(MATCH($C118,'Club-Region Mapping'!$A$2:$A$200,0)),"NOT FOUND",INDEX('Club-Region Mapping'!$B$2:$B$200,MATCH($C118,'Club-Region Mapping'!$A$2:$A$200,0))))</f>
        <v/>
      </c>
      <c r="E118" s="28" t="str">
        <f>IF($C118="","",IF(ISNA(MATCH($C118,'Club-Region Mapping'!$A$2:$A$200,0)),"NOT FOUND",INDEX('Club-Region Mapping'!$C$2:$C$200,MATCH($C118,'Club-Region Mapping'!$A$2:$A$200,0))))</f>
        <v/>
      </c>
      <c r="F118" s="28" t="str">
        <f t="shared" si="15"/>
        <v/>
      </c>
      <c r="G118" s="28" t="str">
        <f t="shared" si="16"/>
        <v/>
      </c>
      <c r="H118" s="28" t="str">
        <f t="shared" si="17"/>
        <v/>
      </c>
      <c r="I118" s="28" t="str">
        <f t="shared" si="18"/>
        <v/>
      </c>
      <c r="J118" s="28" t="str">
        <f t="shared" si="19"/>
        <v/>
      </c>
    </row>
    <row r="119" spans="1:10" x14ac:dyDescent="0.75">
      <c r="A119" s="27"/>
      <c r="B119" s="27"/>
      <c r="C119" s="27"/>
      <c r="D119" s="28" t="str">
        <f>IF($C119="","",IF(ISNA(MATCH($C119,'Club-Region Mapping'!$A$2:$A$200,0)),"NOT FOUND",INDEX('Club-Region Mapping'!$B$2:$B$200,MATCH($C119,'Club-Region Mapping'!$A$2:$A$200,0))))</f>
        <v/>
      </c>
      <c r="E119" s="28" t="str">
        <f>IF($C119="","",IF(ISNA(MATCH($C119,'Club-Region Mapping'!$A$2:$A$200,0)),"NOT FOUND",INDEX('Club-Region Mapping'!$C$2:$C$200,MATCH($C119,'Club-Region Mapping'!$A$2:$A$200,0))))</f>
        <v/>
      </c>
      <c r="F119" s="28" t="str">
        <f t="shared" si="15"/>
        <v/>
      </c>
      <c r="G119" s="28" t="str">
        <f t="shared" si="16"/>
        <v/>
      </c>
      <c r="H119" s="28" t="str">
        <f t="shared" si="17"/>
        <v/>
      </c>
      <c r="I119" s="28" t="str">
        <f t="shared" si="18"/>
        <v/>
      </c>
      <c r="J119" s="28" t="str">
        <f t="shared" si="19"/>
        <v/>
      </c>
    </row>
    <row r="121" spans="1:10" x14ac:dyDescent="0.75">
      <c r="A121" s="2" t="s">
        <v>111</v>
      </c>
      <c r="B121" s="2"/>
      <c r="C121" s="2"/>
      <c r="D121" s="2"/>
      <c r="E121" s="2"/>
      <c r="F121" s="2"/>
      <c r="G121" s="2"/>
      <c r="H121" s="2"/>
      <c r="I121" s="2"/>
      <c r="J121" s="2"/>
    </row>
    <row r="122" spans="1:10" ht="24.75" x14ac:dyDescent="0.75">
      <c r="B122" s="29" t="s">
        <v>49</v>
      </c>
      <c r="C122" s="29" t="s">
        <v>57</v>
      </c>
      <c r="D122" s="29" t="s">
        <v>53</v>
      </c>
    </row>
    <row r="123" spans="1:10" x14ac:dyDescent="0.75">
      <c r="A123" s="28" t="s">
        <v>95</v>
      </c>
      <c r="B123" s="30">
        <f>COUNTIFS($D$105:$D$119,"Buffalo Yacht Club")</f>
        <v>1</v>
      </c>
      <c r="C123" s="30">
        <f>COUNTIFS($D$105:$D$119,"Erie Yacht Club")</f>
        <v>2</v>
      </c>
      <c r="D123" s="30">
        <f>COUNTIFS($D$105:$D$119,"Buffalo Canoe Club")</f>
        <v>0</v>
      </c>
    </row>
    <row r="124" spans="1:10" x14ac:dyDescent="0.75">
      <c r="A124" s="28" t="s">
        <v>96</v>
      </c>
      <c r="B124" s="30">
        <f>IF(COUNTA($B$105:$B$119)&gt;0,MAX(0,3-B123)*10,0)</f>
        <v>20</v>
      </c>
      <c r="C124" s="30">
        <f>IF(COUNTA($B$105:$B$119)&gt;0,MAX(0,3-C123)*10,0)</f>
        <v>10</v>
      </c>
      <c r="D124" s="30">
        <f>IF(COUNTA($B$105:$B$119)&gt;0,MAX(0,3-D123)*10,0)</f>
        <v>30</v>
      </c>
    </row>
    <row r="125" spans="1:10" x14ac:dyDescent="0.75">
      <c r="A125" s="31" t="s">
        <v>112</v>
      </c>
      <c r="B125" s="32">
        <f>SUMIFS($F$105:$F$119,$D$105:$D$119,"Buffalo Yacht Club",$H$105:$H$119,"Yes")+B124</f>
        <v>24</v>
      </c>
      <c r="C125" s="32">
        <f>SUMIFS($F$105:$F$119,$D$105:$D$119,"Erie Yacht Club",$H$105:$H$119,"Yes")+C124</f>
        <v>16.75</v>
      </c>
      <c r="D125" s="32">
        <f>SUMIFS($F$105:$F$119,$D$105:$D$119,"Buffalo Canoe Club",$H$105:$H$119,"Yes")+D124</f>
        <v>30</v>
      </c>
    </row>
    <row r="127" spans="1:10" x14ac:dyDescent="0.75">
      <c r="A127" s="5" t="s">
        <v>113</v>
      </c>
      <c r="B127" s="5"/>
      <c r="C127" s="5"/>
      <c r="D127" s="5"/>
      <c r="E127" s="5"/>
      <c r="F127" s="5"/>
      <c r="G127" s="5"/>
      <c r="H127" s="5"/>
      <c r="I127" s="5"/>
      <c r="J127" s="5"/>
    </row>
    <row r="128" spans="1:10" ht="24.75" x14ac:dyDescent="0.75">
      <c r="B128" s="33" t="s">
        <v>50</v>
      </c>
      <c r="C128" s="33" t="s">
        <v>58</v>
      </c>
      <c r="D128" s="33" t="s">
        <v>60</v>
      </c>
      <c r="E128" s="33" t="s">
        <v>70</v>
      </c>
      <c r="F128" s="33" t="s">
        <v>68</v>
      </c>
    </row>
    <row r="129" spans="1:10" x14ac:dyDescent="0.75">
      <c r="A129" s="34" t="s">
        <v>95</v>
      </c>
      <c r="B129" s="30">
        <f>COUNTIFS($E$105:$E$119,"Buffalo")</f>
        <v>3</v>
      </c>
      <c r="C129" s="30">
        <f>COUNTIFS($E$105:$E$119,"Erie")</f>
        <v>2</v>
      </c>
      <c r="D129" s="30">
        <f>COUNTIFS($E$105:$E$119,"Port Dover")</f>
        <v>1</v>
      </c>
      <c r="E129" s="30">
        <f>COUNTIFS($E$105:$E$119,"Dunkirk")</f>
        <v>1</v>
      </c>
      <c r="F129" s="30">
        <f>COUNTIFS($E$105:$E$119,"Port Colborne")</f>
        <v>0</v>
      </c>
    </row>
    <row r="130" spans="1:10" x14ac:dyDescent="0.75">
      <c r="A130" s="34" t="s">
        <v>96</v>
      </c>
      <c r="B130" s="30">
        <f>IF(COUNTA($B$105:$B$119)&gt;0,MAX(0,3-B129)*10,0)</f>
        <v>0</v>
      </c>
      <c r="C130" s="30">
        <f>IF(COUNTA($B$105:$B$119)&gt;0,MAX(0,3-C129)*10,0)</f>
        <v>10</v>
      </c>
      <c r="D130" s="30">
        <f>IF(COUNTA($B$105:$B$119)&gt;0,MAX(0,3-D129)*10,0)</f>
        <v>20</v>
      </c>
      <c r="E130" s="30">
        <f>IF(COUNTA($B$105:$B$119)&gt;0,MAX(0,3-E129)*10,0)</f>
        <v>20</v>
      </c>
      <c r="F130" s="30">
        <f>IF(COUNTA($B$105:$B$119)&gt;0,MAX(0,3-F129)*10,0)</f>
        <v>30</v>
      </c>
    </row>
    <row r="131" spans="1:10" x14ac:dyDescent="0.75">
      <c r="A131" s="34" t="s">
        <v>114</v>
      </c>
      <c r="B131" s="25">
        <f>SUMIFS($F$105:$F$119,$E$105:$E$119,"Buffalo",$J$105:$J$119,"Yes")+B130</f>
        <v>14</v>
      </c>
      <c r="C131" s="25">
        <f>SUMIFS($F$105:$F$119,$E$105:$E$119,"Erie",$J$105:$J$119,"Yes")+C130</f>
        <v>16.75</v>
      </c>
      <c r="D131" s="25">
        <f>SUMIFS($F$105:$F$119,$E$105:$E$119,"Port Dover",$J$105:$J$119,"Yes")+D130</f>
        <v>22</v>
      </c>
      <c r="E131" s="25">
        <f>SUMIFS($F$105:$F$119,$E$105:$E$119,"Dunkirk",$J$105:$J$119,"Yes")+E130</f>
        <v>25</v>
      </c>
      <c r="F131" s="25">
        <f>SUMIFS($F$105:$F$119,$E$105:$E$119,"Port Colborne",$J$105:$J$119,"Yes")+F130</f>
        <v>30</v>
      </c>
    </row>
    <row r="133" spans="1:10" ht="15.5" x14ac:dyDescent="0.75">
      <c r="A133" s="3" t="s">
        <v>115</v>
      </c>
      <c r="B133" s="3"/>
      <c r="C133" s="3"/>
      <c r="D133" s="3"/>
      <c r="E133" s="3"/>
      <c r="F133" s="3"/>
      <c r="G133" s="3"/>
      <c r="H133" s="3"/>
      <c r="I133" s="3"/>
      <c r="J133" s="3"/>
    </row>
    <row r="134" spans="1:10" ht="26" x14ac:dyDescent="0.75">
      <c r="A134" s="26" t="s">
        <v>84</v>
      </c>
      <c r="B134" s="26" t="s">
        <v>85</v>
      </c>
      <c r="C134" s="26" t="s">
        <v>86</v>
      </c>
      <c r="D134" s="26" t="s">
        <v>87</v>
      </c>
      <c r="E134" s="26" t="s">
        <v>88</v>
      </c>
      <c r="F134" s="26" t="s">
        <v>89</v>
      </c>
      <c r="G134" s="26" t="s">
        <v>90</v>
      </c>
      <c r="H134" s="26" t="s">
        <v>91</v>
      </c>
      <c r="I134" s="26" t="s">
        <v>92</v>
      </c>
      <c r="J134" s="26" t="s">
        <v>93</v>
      </c>
    </row>
    <row r="135" spans="1:10" x14ac:dyDescent="0.75">
      <c r="A135" s="27"/>
      <c r="B135" s="27"/>
      <c r="C135" s="27"/>
      <c r="D135" s="28" t="str">
        <f>IF($C135="","",IF(ISNA(MATCH($C135,'Club-Region Mapping'!$A$2:$A$200,0)),"NOT FOUND",INDEX('Club-Region Mapping'!$B$2:$B$200,MATCH($C135,'Club-Region Mapping'!$A$2:$A$200,0))))</f>
        <v/>
      </c>
      <c r="E135" s="28" t="str">
        <f>IF($C135="","",IF(ISNA(MATCH($C135,'Club-Region Mapping'!$A$2:$A$200,0)),"NOT FOUND",INDEX('Club-Region Mapping'!$C$2:$C$200,MATCH($C135,'Club-Region Mapping'!$A$2:$A$200,0))))</f>
        <v/>
      </c>
      <c r="F135" s="28" t="str">
        <f t="shared" ref="F135:F149" si="20">IF($A135="","",IF($A135=1,0.75,$A135))</f>
        <v/>
      </c>
      <c r="G135" s="28" t="str">
        <f t="shared" ref="G135:G149" si="21">IF(OR($A135="",$D135="",$D135="NOT FOUND"),"",COUNTIFS($D$135:$D$149,$D135,$A$135:$A$149,"&lt;="&amp;$A135))</f>
        <v/>
      </c>
      <c r="H135" s="28" t="str">
        <f t="shared" ref="H135:H149" si="22">IF($G135="","",IF($G135&lt;=3,"Yes","No"))</f>
        <v/>
      </c>
      <c r="I135" s="28" t="str">
        <f t="shared" ref="I135:I149" si="23">IF(OR($A135="",$E135="",$E135="NOT FOUND"),"",COUNTIFS($E$135:$E$149,$E135,$A$135:$A$149,"&lt;="&amp;$A135))</f>
        <v/>
      </c>
      <c r="J135" s="28" t="str">
        <f t="shared" ref="J135:J149" si="24">IF($I135="","",IF($I135&lt;=3,"Yes","No"))</f>
        <v/>
      </c>
    </row>
    <row r="136" spans="1:10" x14ac:dyDescent="0.75">
      <c r="A136" s="27"/>
      <c r="B136" s="27"/>
      <c r="C136" s="27"/>
      <c r="D136" s="28" t="str">
        <f>IF($C136="","",IF(ISNA(MATCH($C136,'Club-Region Mapping'!$A$2:$A$200,0)),"NOT FOUND",INDEX('Club-Region Mapping'!$B$2:$B$200,MATCH($C136,'Club-Region Mapping'!$A$2:$A$200,0))))</f>
        <v/>
      </c>
      <c r="E136" s="28" t="str">
        <f>IF($C136="","",IF(ISNA(MATCH($C136,'Club-Region Mapping'!$A$2:$A$200,0)),"NOT FOUND",INDEX('Club-Region Mapping'!$C$2:$C$200,MATCH($C136,'Club-Region Mapping'!$A$2:$A$200,0))))</f>
        <v/>
      </c>
      <c r="F136" s="28" t="str">
        <f t="shared" si="20"/>
        <v/>
      </c>
      <c r="G136" s="28" t="str">
        <f t="shared" si="21"/>
        <v/>
      </c>
      <c r="H136" s="28" t="str">
        <f t="shared" si="22"/>
        <v/>
      </c>
      <c r="I136" s="28" t="str">
        <f t="shared" si="23"/>
        <v/>
      </c>
      <c r="J136" s="28" t="str">
        <f t="shared" si="24"/>
        <v/>
      </c>
    </row>
    <row r="137" spans="1:10" x14ac:dyDescent="0.75">
      <c r="A137" s="27"/>
      <c r="B137" s="27"/>
      <c r="C137" s="27"/>
      <c r="D137" s="28" t="str">
        <f>IF($C137="","",IF(ISNA(MATCH($C137,'Club-Region Mapping'!$A$2:$A$200,0)),"NOT FOUND",INDEX('Club-Region Mapping'!$B$2:$B$200,MATCH($C137,'Club-Region Mapping'!$A$2:$A$200,0))))</f>
        <v/>
      </c>
      <c r="E137" s="28" t="str">
        <f>IF($C137="","",IF(ISNA(MATCH($C137,'Club-Region Mapping'!$A$2:$A$200,0)),"NOT FOUND",INDEX('Club-Region Mapping'!$C$2:$C$200,MATCH($C137,'Club-Region Mapping'!$A$2:$A$200,0))))</f>
        <v/>
      </c>
      <c r="F137" s="28" t="str">
        <f t="shared" si="20"/>
        <v/>
      </c>
      <c r="G137" s="28" t="str">
        <f t="shared" si="21"/>
        <v/>
      </c>
      <c r="H137" s="28" t="str">
        <f t="shared" si="22"/>
        <v/>
      </c>
      <c r="I137" s="28" t="str">
        <f t="shared" si="23"/>
        <v/>
      </c>
      <c r="J137" s="28" t="str">
        <f t="shared" si="24"/>
        <v/>
      </c>
    </row>
    <row r="138" spans="1:10" x14ac:dyDescent="0.75">
      <c r="A138" s="27"/>
      <c r="B138" s="27"/>
      <c r="C138" s="27"/>
      <c r="D138" s="28" t="str">
        <f>IF($C138="","",IF(ISNA(MATCH($C138,'Club-Region Mapping'!$A$2:$A$200,0)),"NOT FOUND",INDEX('Club-Region Mapping'!$B$2:$B$200,MATCH($C138,'Club-Region Mapping'!$A$2:$A$200,0))))</f>
        <v/>
      </c>
      <c r="E138" s="28" t="str">
        <f>IF($C138="","",IF(ISNA(MATCH($C138,'Club-Region Mapping'!$A$2:$A$200,0)),"NOT FOUND",INDEX('Club-Region Mapping'!$C$2:$C$200,MATCH($C138,'Club-Region Mapping'!$A$2:$A$200,0))))</f>
        <v/>
      </c>
      <c r="F138" s="28" t="str">
        <f t="shared" si="20"/>
        <v/>
      </c>
      <c r="G138" s="28" t="str">
        <f t="shared" si="21"/>
        <v/>
      </c>
      <c r="H138" s="28" t="str">
        <f t="shared" si="22"/>
        <v/>
      </c>
      <c r="I138" s="28" t="str">
        <f t="shared" si="23"/>
        <v/>
      </c>
      <c r="J138" s="28" t="str">
        <f t="shared" si="24"/>
        <v/>
      </c>
    </row>
    <row r="139" spans="1:10" x14ac:dyDescent="0.75">
      <c r="A139" s="27"/>
      <c r="B139" s="27"/>
      <c r="C139" s="27"/>
      <c r="D139" s="28" t="str">
        <f>IF($C139="","",IF(ISNA(MATCH($C139,'Club-Region Mapping'!$A$2:$A$200,0)),"NOT FOUND",INDEX('Club-Region Mapping'!$B$2:$B$200,MATCH($C139,'Club-Region Mapping'!$A$2:$A$200,0))))</f>
        <v/>
      </c>
      <c r="E139" s="28" t="str">
        <f>IF($C139="","",IF(ISNA(MATCH($C139,'Club-Region Mapping'!$A$2:$A$200,0)),"NOT FOUND",INDEX('Club-Region Mapping'!$C$2:$C$200,MATCH($C139,'Club-Region Mapping'!$A$2:$A$200,0))))</f>
        <v/>
      </c>
      <c r="F139" s="28" t="str">
        <f t="shared" si="20"/>
        <v/>
      </c>
      <c r="G139" s="28" t="str">
        <f t="shared" si="21"/>
        <v/>
      </c>
      <c r="H139" s="28" t="str">
        <f t="shared" si="22"/>
        <v/>
      </c>
      <c r="I139" s="28" t="str">
        <f t="shared" si="23"/>
        <v/>
      </c>
      <c r="J139" s="28" t="str">
        <f t="shared" si="24"/>
        <v/>
      </c>
    </row>
    <row r="140" spans="1:10" x14ac:dyDescent="0.75">
      <c r="A140" s="27"/>
      <c r="B140" s="27"/>
      <c r="C140" s="27"/>
      <c r="D140" s="28" t="str">
        <f>IF($C140="","",IF(ISNA(MATCH($C140,'Club-Region Mapping'!$A$2:$A$200,0)),"NOT FOUND",INDEX('Club-Region Mapping'!$B$2:$B$200,MATCH($C140,'Club-Region Mapping'!$A$2:$A$200,0))))</f>
        <v/>
      </c>
      <c r="E140" s="28" t="str">
        <f>IF($C140="","",IF(ISNA(MATCH($C140,'Club-Region Mapping'!$A$2:$A$200,0)),"NOT FOUND",INDEX('Club-Region Mapping'!$C$2:$C$200,MATCH($C140,'Club-Region Mapping'!$A$2:$A$200,0))))</f>
        <v/>
      </c>
      <c r="F140" s="28" t="str">
        <f t="shared" si="20"/>
        <v/>
      </c>
      <c r="G140" s="28" t="str">
        <f t="shared" si="21"/>
        <v/>
      </c>
      <c r="H140" s="28" t="str">
        <f t="shared" si="22"/>
        <v/>
      </c>
      <c r="I140" s="28" t="str">
        <f t="shared" si="23"/>
        <v/>
      </c>
      <c r="J140" s="28" t="str">
        <f t="shared" si="24"/>
        <v/>
      </c>
    </row>
    <row r="141" spans="1:10" x14ac:dyDescent="0.75">
      <c r="A141" s="27"/>
      <c r="B141" s="27"/>
      <c r="C141" s="27"/>
      <c r="D141" s="28" t="str">
        <f>IF($C141="","",IF(ISNA(MATCH($C141,'Club-Region Mapping'!$A$2:$A$200,0)),"NOT FOUND",INDEX('Club-Region Mapping'!$B$2:$B$200,MATCH($C141,'Club-Region Mapping'!$A$2:$A$200,0))))</f>
        <v/>
      </c>
      <c r="E141" s="28" t="str">
        <f>IF($C141="","",IF(ISNA(MATCH($C141,'Club-Region Mapping'!$A$2:$A$200,0)),"NOT FOUND",INDEX('Club-Region Mapping'!$C$2:$C$200,MATCH($C141,'Club-Region Mapping'!$A$2:$A$200,0))))</f>
        <v/>
      </c>
      <c r="F141" s="28" t="str">
        <f t="shared" si="20"/>
        <v/>
      </c>
      <c r="G141" s="28" t="str">
        <f t="shared" si="21"/>
        <v/>
      </c>
      <c r="H141" s="28" t="str">
        <f t="shared" si="22"/>
        <v/>
      </c>
      <c r="I141" s="28" t="str">
        <f t="shared" si="23"/>
        <v/>
      </c>
      <c r="J141" s="28" t="str">
        <f t="shared" si="24"/>
        <v/>
      </c>
    </row>
    <row r="142" spans="1:10" x14ac:dyDescent="0.75">
      <c r="A142" s="27"/>
      <c r="B142" s="27"/>
      <c r="C142" s="27"/>
      <c r="D142" s="28" t="str">
        <f>IF($C142="","",IF(ISNA(MATCH($C142,'Club-Region Mapping'!$A$2:$A$200,0)),"NOT FOUND",INDEX('Club-Region Mapping'!$B$2:$B$200,MATCH($C142,'Club-Region Mapping'!$A$2:$A$200,0))))</f>
        <v/>
      </c>
      <c r="E142" s="28" t="str">
        <f>IF($C142="","",IF(ISNA(MATCH($C142,'Club-Region Mapping'!$A$2:$A$200,0)),"NOT FOUND",INDEX('Club-Region Mapping'!$C$2:$C$200,MATCH($C142,'Club-Region Mapping'!$A$2:$A$200,0))))</f>
        <v/>
      </c>
      <c r="F142" s="28" t="str">
        <f t="shared" si="20"/>
        <v/>
      </c>
      <c r="G142" s="28" t="str">
        <f t="shared" si="21"/>
        <v/>
      </c>
      <c r="H142" s="28" t="str">
        <f t="shared" si="22"/>
        <v/>
      </c>
      <c r="I142" s="28" t="str">
        <f t="shared" si="23"/>
        <v/>
      </c>
      <c r="J142" s="28" t="str">
        <f t="shared" si="24"/>
        <v/>
      </c>
    </row>
    <row r="143" spans="1:10" x14ac:dyDescent="0.75">
      <c r="A143" s="27"/>
      <c r="B143" s="27"/>
      <c r="C143" s="27"/>
      <c r="D143" s="28" t="str">
        <f>IF($C143="","",IF(ISNA(MATCH($C143,'Club-Region Mapping'!$A$2:$A$200,0)),"NOT FOUND",INDEX('Club-Region Mapping'!$B$2:$B$200,MATCH($C143,'Club-Region Mapping'!$A$2:$A$200,0))))</f>
        <v/>
      </c>
      <c r="E143" s="28" t="str">
        <f>IF($C143="","",IF(ISNA(MATCH($C143,'Club-Region Mapping'!$A$2:$A$200,0)),"NOT FOUND",INDEX('Club-Region Mapping'!$C$2:$C$200,MATCH($C143,'Club-Region Mapping'!$A$2:$A$200,0))))</f>
        <v/>
      </c>
      <c r="F143" s="28" t="str">
        <f t="shared" si="20"/>
        <v/>
      </c>
      <c r="G143" s="28" t="str">
        <f t="shared" si="21"/>
        <v/>
      </c>
      <c r="H143" s="28" t="str">
        <f t="shared" si="22"/>
        <v/>
      </c>
      <c r="I143" s="28" t="str">
        <f t="shared" si="23"/>
        <v/>
      </c>
      <c r="J143" s="28" t="str">
        <f t="shared" si="24"/>
        <v/>
      </c>
    </row>
    <row r="144" spans="1:10" x14ac:dyDescent="0.75">
      <c r="A144" s="27"/>
      <c r="B144" s="27"/>
      <c r="C144" s="27"/>
      <c r="D144" s="28" t="str">
        <f>IF($C144="","",IF(ISNA(MATCH($C144,'Club-Region Mapping'!$A$2:$A$200,0)),"NOT FOUND",INDEX('Club-Region Mapping'!$B$2:$B$200,MATCH($C144,'Club-Region Mapping'!$A$2:$A$200,0))))</f>
        <v/>
      </c>
      <c r="E144" s="28" t="str">
        <f>IF($C144="","",IF(ISNA(MATCH($C144,'Club-Region Mapping'!$A$2:$A$200,0)),"NOT FOUND",INDEX('Club-Region Mapping'!$C$2:$C$200,MATCH($C144,'Club-Region Mapping'!$A$2:$A$200,0))))</f>
        <v/>
      </c>
      <c r="F144" s="28" t="str">
        <f t="shared" si="20"/>
        <v/>
      </c>
      <c r="G144" s="28" t="str">
        <f t="shared" si="21"/>
        <v/>
      </c>
      <c r="H144" s="28" t="str">
        <f t="shared" si="22"/>
        <v/>
      </c>
      <c r="I144" s="28" t="str">
        <f t="shared" si="23"/>
        <v/>
      </c>
      <c r="J144" s="28" t="str">
        <f t="shared" si="24"/>
        <v/>
      </c>
    </row>
    <row r="145" spans="1:10" x14ac:dyDescent="0.75">
      <c r="A145" s="27"/>
      <c r="B145" s="27"/>
      <c r="C145" s="27"/>
      <c r="D145" s="28" t="str">
        <f>IF($C145="","",IF(ISNA(MATCH($C145,'Club-Region Mapping'!$A$2:$A$200,0)),"NOT FOUND",INDEX('Club-Region Mapping'!$B$2:$B$200,MATCH($C145,'Club-Region Mapping'!$A$2:$A$200,0))))</f>
        <v/>
      </c>
      <c r="E145" s="28" t="str">
        <f>IF($C145="","",IF(ISNA(MATCH($C145,'Club-Region Mapping'!$A$2:$A$200,0)),"NOT FOUND",INDEX('Club-Region Mapping'!$C$2:$C$200,MATCH($C145,'Club-Region Mapping'!$A$2:$A$200,0))))</f>
        <v/>
      </c>
      <c r="F145" s="28" t="str">
        <f t="shared" si="20"/>
        <v/>
      </c>
      <c r="G145" s="28" t="str">
        <f t="shared" si="21"/>
        <v/>
      </c>
      <c r="H145" s="28" t="str">
        <f t="shared" si="22"/>
        <v/>
      </c>
      <c r="I145" s="28" t="str">
        <f t="shared" si="23"/>
        <v/>
      </c>
      <c r="J145" s="28" t="str">
        <f t="shared" si="24"/>
        <v/>
      </c>
    </row>
    <row r="146" spans="1:10" x14ac:dyDescent="0.75">
      <c r="A146" s="27"/>
      <c r="B146" s="27"/>
      <c r="C146" s="27"/>
      <c r="D146" s="28" t="str">
        <f>IF($C146="","",IF(ISNA(MATCH($C146,'Club-Region Mapping'!$A$2:$A$200,0)),"NOT FOUND",INDEX('Club-Region Mapping'!$B$2:$B$200,MATCH($C146,'Club-Region Mapping'!$A$2:$A$200,0))))</f>
        <v/>
      </c>
      <c r="E146" s="28" t="str">
        <f>IF($C146="","",IF(ISNA(MATCH($C146,'Club-Region Mapping'!$A$2:$A$200,0)),"NOT FOUND",INDEX('Club-Region Mapping'!$C$2:$C$200,MATCH($C146,'Club-Region Mapping'!$A$2:$A$200,0))))</f>
        <v/>
      </c>
      <c r="F146" s="28" t="str">
        <f t="shared" si="20"/>
        <v/>
      </c>
      <c r="G146" s="28" t="str">
        <f t="shared" si="21"/>
        <v/>
      </c>
      <c r="H146" s="28" t="str">
        <f t="shared" si="22"/>
        <v/>
      </c>
      <c r="I146" s="28" t="str">
        <f t="shared" si="23"/>
        <v/>
      </c>
      <c r="J146" s="28" t="str">
        <f t="shared" si="24"/>
        <v/>
      </c>
    </row>
    <row r="147" spans="1:10" x14ac:dyDescent="0.75">
      <c r="A147" s="27"/>
      <c r="B147" s="27"/>
      <c r="C147" s="27"/>
      <c r="D147" s="28" t="str">
        <f>IF($C147="","",IF(ISNA(MATCH($C147,'Club-Region Mapping'!$A$2:$A$200,0)),"NOT FOUND",INDEX('Club-Region Mapping'!$B$2:$B$200,MATCH($C147,'Club-Region Mapping'!$A$2:$A$200,0))))</f>
        <v/>
      </c>
      <c r="E147" s="28" t="str">
        <f>IF($C147="","",IF(ISNA(MATCH($C147,'Club-Region Mapping'!$A$2:$A$200,0)),"NOT FOUND",INDEX('Club-Region Mapping'!$C$2:$C$200,MATCH($C147,'Club-Region Mapping'!$A$2:$A$200,0))))</f>
        <v/>
      </c>
      <c r="F147" s="28" t="str">
        <f t="shared" si="20"/>
        <v/>
      </c>
      <c r="G147" s="28" t="str">
        <f t="shared" si="21"/>
        <v/>
      </c>
      <c r="H147" s="28" t="str">
        <f t="shared" si="22"/>
        <v/>
      </c>
      <c r="I147" s="28" t="str">
        <f t="shared" si="23"/>
        <v/>
      </c>
      <c r="J147" s="28" t="str">
        <f t="shared" si="24"/>
        <v/>
      </c>
    </row>
    <row r="148" spans="1:10" x14ac:dyDescent="0.75">
      <c r="A148" s="27"/>
      <c r="B148" s="27"/>
      <c r="C148" s="27"/>
      <c r="D148" s="28" t="str">
        <f>IF($C148="","",IF(ISNA(MATCH($C148,'Club-Region Mapping'!$A$2:$A$200,0)),"NOT FOUND",INDEX('Club-Region Mapping'!$B$2:$B$200,MATCH($C148,'Club-Region Mapping'!$A$2:$A$200,0))))</f>
        <v/>
      </c>
      <c r="E148" s="28" t="str">
        <f>IF($C148="","",IF(ISNA(MATCH($C148,'Club-Region Mapping'!$A$2:$A$200,0)),"NOT FOUND",INDEX('Club-Region Mapping'!$C$2:$C$200,MATCH($C148,'Club-Region Mapping'!$A$2:$A$200,0))))</f>
        <v/>
      </c>
      <c r="F148" s="28" t="str">
        <f t="shared" si="20"/>
        <v/>
      </c>
      <c r="G148" s="28" t="str">
        <f t="shared" si="21"/>
        <v/>
      </c>
      <c r="H148" s="28" t="str">
        <f t="shared" si="22"/>
        <v/>
      </c>
      <c r="I148" s="28" t="str">
        <f t="shared" si="23"/>
        <v/>
      </c>
      <c r="J148" s="28" t="str">
        <f t="shared" si="24"/>
        <v/>
      </c>
    </row>
    <row r="149" spans="1:10" x14ac:dyDescent="0.75">
      <c r="A149" s="27"/>
      <c r="B149" s="27"/>
      <c r="C149" s="27"/>
      <c r="D149" s="28" t="str">
        <f>IF($C149="","",IF(ISNA(MATCH($C149,'Club-Region Mapping'!$A$2:$A$200,0)),"NOT FOUND",INDEX('Club-Region Mapping'!$B$2:$B$200,MATCH($C149,'Club-Region Mapping'!$A$2:$A$200,0))))</f>
        <v/>
      </c>
      <c r="E149" s="28" t="str">
        <f>IF($C149="","",IF(ISNA(MATCH($C149,'Club-Region Mapping'!$A$2:$A$200,0)),"NOT FOUND",INDEX('Club-Region Mapping'!$C$2:$C$200,MATCH($C149,'Club-Region Mapping'!$A$2:$A$200,0))))</f>
        <v/>
      </c>
      <c r="F149" s="28" t="str">
        <f t="shared" si="20"/>
        <v/>
      </c>
      <c r="G149" s="28" t="str">
        <f t="shared" si="21"/>
        <v/>
      </c>
      <c r="H149" s="28" t="str">
        <f t="shared" si="22"/>
        <v/>
      </c>
      <c r="I149" s="28" t="str">
        <f t="shared" si="23"/>
        <v/>
      </c>
      <c r="J149" s="28" t="str">
        <f t="shared" si="24"/>
        <v/>
      </c>
    </row>
    <row r="151" spans="1:10" x14ac:dyDescent="0.75">
      <c r="A151" s="2" t="s">
        <v>116</v>
      </c>
      <c r="B151" s="2"/>
      <c r="C151" s="2"/>
      <c r="D151" s="2"/>
      <c r="E151" s="2"/>
      <c r="F151" s="2"/>
      <c r="G151" s="2"/>
      <c r="H151" s="2"/>
      <c r="I151" s="2"/>
      <c r="J151" s="2"/>
    </row>
    <row r="152" spans="1:10" ht="24.75" x14ac:dyDescent="0.75">
      <c r="B152" s="29" t="s">
        <v>49</v>
      </c>
      <c r="C152" s="29" t="s">
        <v>57</v>
      </c>
      <c r="D152" s="29" t="s">
        <v>53</v>
      </c>
    </row>
    <row r="153" spans="1:10" x14ac:dyDescent="0.75">
      <c r="A153" s="28" t="s">
        <v>95</v>
      </c>
      <c r="B153" s="30">
        <f>COUNTIFS($D$135:$D$149,"Buffalo Yacht Club")</f>
        <v>0</v>
      </c>
      <c r="C153" s="30">
        <f>COUNTIFS($D$135:$D$149,"Erie Yacht Club")</f>
        <v>0</v>
      </c>
      <c r="D153" s="30">
        <f>COUNTIFS($D$135:$D$149,"Buffalo Canoe Club")</f>
        <v>0</v>
      </c>
    </row>
    <row r="154" spans="1:10" x14ac:dyDescent="0.75">
      <c r="A154" s="28" t="s">
        <v>96</v>
      </c>
      <c r="B154" s="30">
        <f>IF(COUNTA($B$135:$B$149)&gt;0,MAX(0,3-B153)*10,0)</f>
        <v>0</v>
      </c>
      <c r="C154" s="30">
        <f>IF(COUNTA($B$135:$B$149)&gt;0,MAX(0,3-C153)*10,0)</f>
        <v>0</v>
      </c>
      <c r="D154" s="30">
        <f>IF(COUNTA($B$135:$B$149)&gt;0,MAX(0,3-D153)*10,0)</f>
        <v>0</v>
      </c>
    </row>
    <row r="155" spans="1:10" x14ac:dyDescent="0.75">
      <c r="A155" s="31" t="s">
        <v>117</v>
      </c>
      <c r="B155" s="32">
        <f>SUMIFS($F$135:$F$149,$D$135:$D$149,"Buffalo Yacht Club",$H$135:$H$149,"Yes")+B154</f>
        <v>0</v>
      </c>
      <c r="C155" s="32">
        <f>SUMIFS($F$135:$F$149,$D$135:$D$149,"Erie Yacht Club",$H$135:$H$149,"Yes")+C154</f>
        <v>0</v>
      </c>
      <c r="D155" s="32">
        <f>SUMIFS($F$135:$F$149,$D$135:$D$149,"Buffalo Canoe Club",$H$135:$H$149,"Yes")+D154</f>
        <v>0</v>
      </c>
    </row>
    <row r="157" spans="1:10" x14ac:dyDescent="0.75">
      <c r="A157" s="5" t="s">
        <v>118</v>
      </c>
      <c r="B157" s="5"/>
      <c r="C157" s="5"/>
      <c r="D157" s="5"/>
      <c r="E157" s="5"/>
      <c r="F157" s="5"/>
      <c r="G157" s="5"/>
      <c r="H157" s="5"/>
      <c r="I157" s="5"/>
      <c r="J157" s="5"/>
    </row>
    <row r="158" spans="1:10" ht="24.75" x14ac:dyDescent="0.75">
      <c r="B158" s="33" t="s">
        <v>50</v>
      </c>
      <c r="C158" s="33" t="s">
        <v>58</v>
      </c>
      <c r="D158" s="33" t="s">
        <v>60</v>
      </c>
      <c r="E158" s="33" t="s">
        <v>70</v>
      </c>
      <c r="F158" s="33" t="s">
        <v>68</v>
      </c>
    </row>
    <row r="159" spans="1:10" x14ac:dyDescent="0.75">
      <c r="A159" s="34" t="s">
        <v>95</v>
      </c>
      <c r="B159" s="30">
        <f>COUNTIFS($E$135:$E$149,"Buffalo")</f>
        <v>0</v>
      </c>
      <c r="C159" s="30">
        <f>COUNTIFS($E$135:$E$149,"Erie")</f>
        <v>0</v>
      </c>
      <c r="D159" s="30">
        <f>COUNTIFS($E$135:$E$149,"Port Dover")</f>
        <v>0</v>
      </c>
      <c r="E159" s="30">
        <f>COUNTIFS($E$135:$E$149,"Dunkirk")</f>
        <v>0</v>
      </c>
      <c r="F159" s="30">
        <f>COUNTIFS($E$135:$E$149,"Port Colborne")</f>
        <v>0</v>
      </c>
    </row>
    <row r="160" spans="1:10" x14ac:dyDescent="0.75">
      <c r="A160" s="34" t="s">
        <v>96</v>
      </c>
      <c r="B160" s="30">
        <f>IF(COUNTA($B$135:$B$149)&gt;0,MAX(0,3-B159)*10,0)</f>
        <v>0</v>
      </c>
      <c r="C160" s="30">
        <f>IF(COUNTA($B$135:$B$149)&gt;0,MAX(0,3-C159)*10,0)</f>
        <v>0</v>
      </c>
      <c r="D160" s="30">
        <f>IF(COUNTA($B$135:$B$149)&gt;0,MAX(0,3-D159)*10,0)</f>
        <v>0</v>
      </c>
      <c r="E160" s="30">
        <f>IF(COUNTA($B$135:$B$149)&gt;0,MAX(0,3-E159)*10,0)</f>
        <v>0</v>
      </c>
      <c r="F160" s="30">
        <f>IF(COUNTA($B$135:$B$149)&gt;0,MAX(0,3-F159)*10,0)</f>
        <v>0</v>
      </c>
    </row>
    <row r="161" spans="1:6" x14ac:dyDescent="0.75">
      <c r="A161" s="34" t="s">
        <v>119</v>
      </c>
      <c r="B161" s="25">
        <f>SUMIFS($F$135:$F$149,$E$135:$E$149,"Buffalo",$J$135:$J$149,"Yes")+B160</f>
        <v>0</v>
      </c>
      <c r="C161" s="25">
        <f>SUMIFS($F$135:$F$149,$E$135:$E$149,"Erie",$J$135:$J$149,"Yes")+C160</f>
        <v>0</v>
      </c>
      <c r="D161" s="25">
        <f>SUMIFS($F$135:$F$149,$E$135:$E$149,"Port Dover",$J$135:$J$149,"Yes")+D160</f>
        <v>0</v>
      </c>
      <c r="E161" s="25">
        <f>SUMIFS($F$135:$F$149,$E$135:$E$149,"Dunkirk",$J$135:$J$149,"Yes")+E160</f>
        <v>0</v>
      </c>
      <c r="F161" s="25">
        <f>SUMIFS($F$135:$F$149,$E$135:$E$149,"Port Colborne",$J$135:$J$149,"Yes")+F160</f>
        <v>0</v>
      </c>
    </row>
  </sheetData>
  <mergeCells count="20">
    <mergeCell ref="A121:J121"/>
    <mergeCell ref="A127:J127"/>
    <mergeCell ref="A133:J133"/>
    <mergeCell ref="A151:J151"/>
    <mergeCell ref="A157:J157"/>
    <mergeCell ref="A67:J67"/>
    <mergeCell ref="A73:J73"/>
    <mergeCell ref="A91:J91"/>
    <mergeCell ref="A97:J97"/>
    <mergeCell ref="A103:J103"/>
    <mergeCell ref="A13:J13"/>
    <mergeCell ref="A31:J31"/>
    <mergeCell ref="A37:J37"/>
    <mergeCell ref="A43:J43"/>
    <mergeCell ref="A61:J61"/>
    <mergeCell ref="A1:J1"/>
    <mergeCell ref="A3:J3"/>
    <mergeCell ref="B6:D6"/>
    <mergeCell ref="A8:J8"/>
    <mergeCell ref="B11:D11"/>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61"/>
  <sheetViews>
    <sheetView showGridLines="0" zoomScaleNormal="100" workbookViewId="0">
      <selection activeCell="D18" sqref="D18"/>
    </sheetView>
  </sheetViews>
  <sheetFormatPr defaultColWidth="8.6796875" defaultRowHeight="14.75" x14ac:dyDescent="0.75"/>
  <cols>
    <col min="1" max="1" width="39.86328125" bestFit="1" customWidth="1"/>
    <col min="2" max="2" width="22" customWidth="1"/>
    <col min="3" max="3" width="54.08984375" bestFit="1" customWidth="1"/>
    <col min="4" max="4" width="19.31640625" bestFit="1" customWidth="1"/>
    <col min="5" max="5" width="12" customWidth="1"/>
    <col min="6" max="10" width="9" customWidth="1"/>
  </cols>
  <sheetData>
    <row r="1" spans="1:10" ht="21.75" customHeight="1" x14ac:dyDescent="0.75">
      <c r="A1" s="8" t="s">
        <v>217</v>
      </c>
      <c r="B1" s="8"/>
      <c r="C1" s="8"/>
      <c r="D1" s="8"/>
      <c r="E1" s="8"/>
      <c r="F1" s="8"/>
      <c r="G1" s="8"/>
      <c r="H1" s="8"/>
      <c r="I1" s="8"/>
      <c r="J1" s="8"/>
    </row>
    <row r="3" spans="1:10" x14ac:dyDescent="0.75">
      <c r="A3" s="7" t="s">
        <v>77</v>
      </c>
      <c r="B3" s="7"/>
      <c r="C3" s="7"/>
      <c r="D3" s="7"/>
      <c r="E3" s="7"/>
      <c r="F3" s="7"/>
      <c r="G3" s="7"/>
      <c r="H3" s="7"/>
      <c r="I3" s="7"/>
      <c r="J3" s="7"/>
    </row>
    <row r="4" spans="1:10" x14ac:dyDescent="0.75">
      <c r="B4" s="19" t="s">
        <v>49</v>
      </c>
      <c r="C4" s="19" t="s">
        <v>57</v>
      </c>
      <c r="D4" s="19" t="s">
        <v>53</v>
      </c>
    </row>
    <row r="5" spans="1:10" x14ac:dyDescent="0.75">
      <c r="A5" s="20" t="s">
        <v>78</v>
      </c>
      <c r="B5" s="21">
        <f>B35+B65+B95+B125+B155</f>
        <v>121.5</v>
      </c>
      <c r="C5" s="21">
        <f>C35+C65+C95+C125+C155</f>
        <v>58.5</v>
      </c>
      <c r="D5" s="21">
        <f>D35+D65+D95+D125+D155</f>
        <v>137</v>
      </c>
    </row>
    <row r="6" spans="1:10" ht="16.75" x14ac:dyDescent="0.75">
      <c r="A6" s="22" t="s">
        <v>79</v>
      </c>
      <c r="B6" s="6" t="str">
        <f>IF(AND(B5&lt;=C5,B5&lt;=D5),"Buffalo Yacht Club",IF(C5&lt;=D5,"Erie Yacht Club","Buffalo Canoe Club"))</f>
        <v>Erie Yacht Club</v>
      </c>
      <c r="C6" s="6"/>
      <c r="D6" s="6"/>
    </row>
    <row r="8" spans="1:10" x14ac:dyDescent="0.75">
      <c r="A8" s="5" t="s">
        <v>80</v>
      </c>
      <c r="B8" s="5"/>
      <c r="C8" s="5"/>
      <c r="D8" s="5"/>
      <c r="E8" s="5"/>
      <c r="F8" s="5"/>
      <c r="G8" s="5"/>
      <c r="H8" s="5"/>
      <c r="I8" s="5"/>
      <c r="J8" s="5"/>
    </row>
    <row r="9" spans="1:10" x14ac:dyDescent="0.75">
      <c r="B9" s="23" t="s">
        <v>50</v>
      </c>
      <c r="C9" s="23" t="s">
        <v>58</v>
      </c>
      <c r="D9" s="23" t="s">
        <v>60</v>
      </c>
      <c r="E9" s="23" t="s">
        <v>70</v>
      </c>
      <c r="F9" s="23" t="s">
        <v>68</v>
      </c>
    </row>
    <row r="10" spans="1:10" x14ac:dyDescent="0.75">
      <c r="A10" s="24" t="s">
        <v>81</v>
      </c>
      <c r="B10" s="25">
        <f>B41+B71+B101+B131+B161</f>
        <v>78.25</v>
      </c>
      <c r="C10" s="25">
        <f>C41+C71+C101+C131+C161</f>
        <v>58.5</v>
      </c>
      <c r="D10" s="25">
        <f>D41+D71+D101+D131+D161</f>
        <v>133</v>
      </c>
      <c r="E10" s="25">
        <f>E41+E71+E101+E131+E161</f>
        <v>144</v>
      </c>
      <c r="F10" s="25">
        <f>F41+F71+F101+F131+F161</f>
        <v>145</v>
      </c>
    </row>
    <row r="11" spans="1:10" x14ac:dyDescent="0.75">
      <c r="A11" s="24" t="s">
        <v>82</v>
      </c>
      <c r="B11" s="4" t="str">
        <f>IF(AND(B10&lt;=C10,B10&lt;=D10,B10&lt;=E10,B10&lt;=F10),"Buffalo",IF(AND(C10&lt;=B10,C10&lt;=D10,C10&lt;=E10,C10&lt;=F10),"Erie",IF(AND(D10&lt;=B10,D10&lt;=C10,D10&lt;=E10,D10&lt;=F10),"Port Dover",IF(AND(E10&lt;=B10,E10&lt;=C10,E10&lt;=D10,E10&lt;=F10),"Dunkirk","Port Colborne"))))</f>
        <v>Erie</v>
      </c>
      <c r="C11" s="4"/>
      <c r="D11" s="4"/>
    </row>
    <row r="13" spans="1:10" ht="15.5" x14ac:dyDescent="0.75">
      <c r="A13" s="3" t="s">
        <v>83</v>
      </c>
      <c r="B13" s="3"/>
      <c r="C13" s="3"/>
      <c r="D13" s="3"/>
      <c r="E13" s="3"/>
      <c r="F13" s="3"/>
      <c r="G13" s="3"/>
      <c r="H13" s="3"/>
      <c r="I13" s="3"/>
      <c r="J13" s="3"/>
    </row>
    <row r="14" spans="1:10" ht="26" x14ac:dyDescent="0.75">
      <c r="A14" s="26" t="s">
        <v>84</v>
      </c>
      <c r="B14" s="26" t="s">
        <v>85</v>
      </c>
      <c r="C14" s="26" t="s">
        <v>86</v>
      </c>
      <c r="D14" s="26" t="s">
        <v>87</v>
      </c>
      <c r="E14" s="26" t="s">
        <v>88</v>
      </c>
      <c r="F14" s="26" t="s">
        <v>89</v>
      </c>
      <c r="G14" s="26" t="s">
        <v>90</v>
      </c>
      <c r="H14" s="26" t="s">
        <v>91</v>
      </c>
      <c r="I14" s="26" t="s">
        <v>92</v>
      </c>
      <c r="J14" s="26" t="s">
        <v>93</v>
      </c>
    </row>
    <row r="15" spans="1:10" x14ac:dyDescent="0.75">
      <c r="A15" s="27">
        <v>1</v>
      </c>
      <c r="B15" s="27" t="s">
        <v>121</v>
      </c>
      <c r="C15" s="27" t="s">
        <v>61</v>
      </c>
      <c r="D15" s="28" t="str">
        <f>IF($C15="","",IF(ISNA(MATCH($C15,'Club-Region Mapping'!$A$2:$A$200,0)),"NOT FOUND",INDEX('Club-Region Mapping'!$B$2:$B$200,MATCH($C15,'Club-Region Mapping'!$A$2:$A$200,0))))</f>
        <v>Buffalo Yacht Club</v>
      </c>
      <c r="E15" s="28" t="str">
        <f>IF($C15="","",IF(ISNA(MATCH($C15,'Club-Region Mapping'!$A$2:$A$200,0)),"NOT FOUND",INDEX('Club-Region Mapping'!$C$2:$C$200,MATCH($C15,'Club-Region Mapping'!$A$2:$A$200,0))))</f>
        <v>Buffalo</v>
      </c>
      <c r="F15" s="28">
        <f t="shared" ref="F15:F29" si="0">IF($A15="","",IF($A15=1,0.75,$A15))</f>
        <v>0.75</v>
      </c>
      <c r="G15" s="28">
        <f t="shared" ref="G15:G29" si="1">IF(OR($A15="",$D15="",$D15="NOT FOUND"),"",COUNTIFS($D$15:$D$29,$D15,$A$15:$A$29,"&lt;="&amp;$A15))</f>
        <v>1</v>
      </c>
      <c r="H15" s="28" t="str">
        <f t="shared" ref="H15:H29" si="2">IF($G15="","",IF($G15&lt;=3,"Yes","No"))</f>
        <v>Yes</v>
      </c>
      <c r="I15" s="28">
        <f t="shared" ref="I15:I29" si="3">IF(OR($A15="",$E15="",$E15="NOT FOUND"),"",COUNTIFS($E$15:$E$29,$E15,$A$15:$A$29,"&lt;="&amp;$A15))</f>
        <v>1</v>
      </c>
      <c r="J15" s="28" t="str">
        <f t="shared" ref="J15:J29" si="4">IF($I15="","",IF($I15&lt;=3,"Yes","No"))</f>
        <v>Yes</v>
      </c>
    </row>
    <row r="16" spans="1:10" x14ac:dyDescent="0.75">
      <c r="A16" s="27">
        <v>2</v>
      </c>
      <c r="B16" s="27" t="s">
        <v>205</v>
      </c>
      <c r="C16" s="27" t="s">
        <v>57</v>
      </c>
      <c r="D16" s="28" t="str">
        <f>IF($C16="","",IF(ISNA(MATCH($C16,'Club-Region Mapping'!$A$2:$A$200,0)),"NOT FOUND",INDEX('Club-Region Mapping'!$B$2:$B$200,MATCH($C16,'Club-Region Mapping'!$A$2:$A$200,0))))</f>
        <v>Erie Yacht Club</v>
      </c>
      <c r="E16" s="28" t="str">
        <f>IF($C16="","",IF(ISNA(MATCH($C16,'Club-Region Mapping'!$A$2:$A$200,0)),"NOT FOUND",INDEX('Club-Region Mapping'!$C$2:$C$200,MATCH($C16,'Club-Region Mapping'!$A$2:$A$200,0))))</f>
        <v>Erie</v>
      </c>
      <c r="F16" s="28">
        <f t="shared" si="0"/>
        <v>2</v>
      </c>
      <c r="G16" s="28">
        <f t="shared" si="1"/>
        <v>1</v>
      </c>
      <c r="H16" s="28" t="str">
        <f t="shared" si="2"/>
        <v>Yes</v>
      </c>
      <c r="I16" s="28">
        <f t="shared" si="3"/>
        <v>1</v>
      </c>
      <c r="J16" s="28" t="str">
        <f t="shared" si="4"/>
        <v>Yes</v>
      </c>
    </row>
    <row r="17" spans="1:10" x14ac:dyDescent="0.75">
      <c r="A17" s="27">
        <v>3</v>
      </c>
      <c r="B17" s="27" t="s">
        <v>132</v>
      </c>
      <c r="C17" s="27" t="s">
        <v>57</v>
      </c>
      <c r="D17" s="28" t="str">
        <f>IF($C17="","",IF(ISNA(MATCH($C17,'Club-Region Mapping'!$A$2:$A$200,0)),"NOT FOUND",INDEX('Club-Region Mapping'!$B$2:$B$200,MATCH($C17,'Club-Region Mapping'!$A$2:$A$200,0))))</f>
        <v>Erie Yacht Club</v>
      </c>
      <c r="E17" s="28" t="str">
        <f>IF($C17="","",IF(ISNA(MATCH($C17,'Club-Region Mapping'!$A$2:$A$200,0)),"NOT FOUND",INDEX('Club-Region Mapping'!$C$2:$C$200,MATCH($C17,'Club-Region Mapping'!$A$2:$A$200,0))))</f>
        <v>Erie</v>
      </c>
      <c r="F17" s="28">
        <f t="shared" si="0"/>
        <v>3</v>
      </c>
      <c r="G17" s="28">
        <f t="shared" si="1"/>
        <v>2</v>
      </c>
      <c r="H17" s="28" t="str">
        <f t="shared" si="2"/>
        <v>Yes</v>
      </c>
      <c r="I17" s="28">
        <f t="shared" si="3"/>
        <v>2</v>
      </c>
      <c r="J17" s="28" t="str">
        <f t="shared" si="4"/>
        <v>Yes</v>
      </c>
    </row>
    <row r="18" spans="1:10" x14ac:dyDescent="0.75">
      <c r="A18" s="27">
        <v>4</v>
      </c>
      <c r="B18" s="27" t="s">
        <v>218</v>
      </c>
      <c r="C18" s="27" t="s">
        <v>51</v>
      </c>
      <c r="D18" s="28">
        <f>IF($C18="","",IF(ISNA(MATCH($C18,'Club-Region Mapping'!$A$2:$A$200,0)),"NOT FOUND",INDEX('Club-Region Mapping'!$B$2:$B$200,MATCH($C18,'Club-Region Mapping'!$A$2:$A$200,0))))</f>
        <v>0</v>
      </c>
      <c r="E18" s="28" t="str">
        <f>IF($C18="","",IF(ISNA(MATCH($C18,'Club-Region Mapping'!$A$2:$A$200,0)),"NOT FOUND",INDEX('Club-Region Mapping'!$C$2:$C$200,MATCH($C18,'Club-Region Mapping'!$A$2:$A$200,0))))</f>
        <v>Buffalo</v>
      </c>
      <c r="F18" s="28">
        <f t="shared" si="0"/>
        <v>4</v>
      </c>
      <c r="G18" s="28">
        <f t="shared" si="1"/>
        <v>1</v>
      </c>
      <c r="H18" s="28" t="str">
        <f t="shared" si="2"/>
        <v>Yes</v>
      </c>
      <c r="I18" s="28">
        <f t="shared" si="3"/>
        <v>2</v>
      </c>
      <c r="J18" s="28" t="str">
        <f t="shared" si="4"/>
        <v>Yes</v>
      </c>
    </row>
    <row r="19" spans="1:10" x14ac:dyDescent="0.75">
      <c r="A19" s="27">
        <v>5</v>
      </c>
      <c r="B19" s="27" t="s">
        <v>186</v>
      </c>
      <c r="C19" s="27" t="s">
        <v>57</v>
      </c>
      <c r="D19" s="28" t="str">
        <f>IF($C19="","",IF(ISNA(MATCH($C19,'Club-Region Mapping'!$A$2:$A$200,0)),"NOT FOUND",INDEX('Club-Region Mapping'!$B$2:$B$200,MATCH($C19,'Club-Region Mapping'!$A$2:$A$200,0))))</f>
        <v>Erie Yacht Club</v>
      </c>
      <c r="E19" s="28" t="str">
        <f>IF($C19="","",IF(ISNA(MATCH($C19,'Club-Region Mapping'!$A$2:$A$200,0)),"NOT FOUND",INDEX('Club-Region Mapping'!$C$2:$C$200,MATCH($C19,'Club-Region Mapping'!$A$2:$A$200,0))))</f>
        <v>Erie</v>
      </c>
      <c r="F19" s="28">
        <f t="shared" si="0"/>
        <v>5</v>
      </c>
      <c r="G19" s="28">
        <f t="shared" si="1"/>
        <v>3</v>
      </c>
      <c r="H19" s="28" t="str">
        <f t="shared" si="2"/>
        <v>Yes</v>
      </c>
      <c r="I19" s="28">
        <f t="shared" si="3"/>
        <v>3</v>
      </c>
      <c r="J19" s="28" t="str">
        <f t="shared" si="4"/>
        <v>Yes</v>
      </c>
    </row>
    <row r="20" spans="1:10" x14ac:dyDescent="0.75">
      <c r="A20" s="27">
        <v>6</v>
      </c>
      <c r="B20" s="27" t="s">
        <v>128</v>
      </c>
      <c r="C20" s="27" t="s">
        <v>57</v>
      </c>
      <c r="D20" s="28" t="str">
        <f>IF($C20="","",IF(ISNA(MATCH($C20,'Club-Region Mapping'!$A$2:$A$200,0)),"NOT FOUND",INDEX('Club-Region Mapping'!$B$2:$B$200,MATCH($C20,'Club-Region Mapping'!$A$2:$A$200,0))))</f>
        <v>Erie Yacht Club</v>
      </c>
      <c r="E20" s="28" t="str">
        <f>IF($C20="","",IF(ISNA(MATCH($C20,'Club-Region Mapping'!$A$2:$A$200,0)),"NOT FOUND",INDEX('Club-Region Mapping'!$C$2:$C$200,MATCH($C20,'Club-Region Mapping'!$A$2:$A$200,0))))</f>
        <v>Erie</v>
      </c>
      <c r="F20" s="28">
        <f t="shared" si="0"/>
        <v>6</v>
      </c>
      <c r="G20" s="28">
        <f t="shared" si="1"/>
        <v>4</v>
      </c>
      <c r="H20" s="28" t="str">
        <f t="shared" si="2"/>
        <v>No</v>
      </c>
      <c r="I20" s="28">
        <f t="shared" si="3"/>
        <v>4</v>
      </c>
      <c r="J20" s="28" t="str">
        <f t="shared" si="4"/>
        <v>No</v>
      </c>
    </row>
    <row r="21" spans="1:10" x14ac:dyDescent="0.75">
      <c r="A21" s="27">
        <v>7</v>
      </c>
      <c r="B21" s="27" t="s">
        <v>208</v>
      </c>
      <c r="C21" s="27" t="s">
        <v>57</v>
      </c>
      <c r="D21" s="28" t="str">
        <f>IF($C21="","",IF(ISNA(MATCH($C21,'Club-Region Mapping'!$A$2:$A$200,0)),"NOT FOUND",INDEX('Club-Region Mapping'!$B$2:$B$200,MATCH($C21,'Club-Region Mapping'!$A$2:$A$200,0))))</f>
        <v>Erie Yacht Club</v>
      </c>
      <c r="E21" s="28" t="str">
        <f>IF($C21="","",IF(ISNA(MATCH($C21,'Club-Region Mapping'!$A$2:$A$200,0)),"NOT FOUND",INDEX('Club-Region Mapping'!$C$2:$C$200,MATCH($C21,'Club-Region Mapping'!$A$2:$A$200,0))))</f>
        <v>Erie</v>
      </c>
      <c r="F21" s="28">
        <f t="shared" si="0"/>
        <v>7</v>
      </c>
      <c r="G21" s="28">
        <f t="shared" si="1"/>
        <v>5</v>
      </c>
      <c r="H21" s="28" t="str">
        <f t="shared" si="2"/>
        <v>No</v>
      </c>
      <c r="I21" s="28">
        <f t="shared" si="3"/>
        <v>5</v>
      </c>
      <c r="J21" s="28" t="str">
        <f t="shared" si="4"/>
        <v>No</v>
      </c>
    </row>
    <row r="22" spans="1:10" x14ac:dyDescent="0.75">
      <c r="A22" s="27"/>
      <c r="B22" s="27"/>
      <c r="C22" s="27"/>
      <c r="D22" s="28" t="str">
        <f>IF($C22="","",IF(ISNA(MATCH($C22,'Club-Region Mapping'!$A$2:$A$200,0)),"NOT FOUND",INDEX('Club-Region Mapping'!$B$2:$B$200,MATCH($C22,'Club-Region Mapping'!$A$2:$A$200,0))))</f>
        <v/>
      </c>
      <c r="E22" s="28" t="str">
        <f>IF($C22="","",IF(ISNA(MATCH($C22,'Club-Region Mapping'!$A$2:$A$200,0)),"NOT FOUND",INDEX('Club-Region Mapping'!$C$2:$C$200,MATCH($C22,'Club-Region Mapping'!$A$2:$A$200,0))))</f>
        <v/>
      </c>
      <c r="F22" s="28" t="str">
        <f t="shared" si="0"/>
        <v/>
      </c>
      <c r="G22" s="28" t="str">
        <f t="shared" si="1"/>
        <v/>
      </c>
      <c r="H22" s="28" t="str">
        <f t="shared" si="2"/>
        <v/>
      </c>
      <c r="I22" s="28" t="str">
        <f t="shared" si="3"/>
        <v/>
      </c>
      <c r="J22" s="28" t="str">
        <f t="shared" si="4"/>
        <v/>
      </c>
    </row>
    <row r="23" spans="1:10" x14ac:dyDescent="0.75">
      <c r="A23" s="27"/>
      <c r="B23" s="27"/>
      <c r="C23" s="27"/>
      <c r="D23" s="28" t="str">
        <f>IF($C23="","",IF(ISNA(MATCH($C23,'Club-Region Mapping'!$A$2:$A$200,0)),"NOT FOUND",INDEX('Club-Region Mapping'!$B$2:$B$200,MATCH($C23,'Club-Region Mapping'!$A$2:$A$200,0))))</f>
        <v/>
      </c>
      <c r="E23" s="28" t="str">
        <f>IF($C23="","",IF(ISNA(MATCH($C23,'Club-Region Mapping'!$A$2:$A$200,0)),"NOT FOUND",INDEX('Club-Region Mapping'!$C$2:$C$200,MATCH($C23,'Club-Region Mapping'!$A$2:$A$200,0))))</f>
        <v/>
      </c>
      <c r="F23" s="28" t="str">
        <f t="shared" si="0"/>
        <v/>
      </c>
      <c r="G23" s="28" t="str">
        <f t="shared" si="1"/>
        <v/>
      </c>
      <c r="H23" s="28" t="str">
        <f t="shared" si="2"/>
        <v/>
      </c>
      <c r="I23" s="28" t="str">
        <f t="shared" si="3"/>
        <v/>
      </c>
      <c r="J23" s="28" t="str">
        <f t="shared" si="4"/>
        <v/>
      </c>
    </row>
    <row r="24" spans="1:10" x14ac:dyDescent="0.75">
      <c r="A24" s="27"/>
      <c r="B24" s="27"/>
      <c r="C24" s="27"/>
      <c r="D24" s="28" t="str">
        <f>IF($C24="","",IF(ISNA(MATCH($C24,'Club-Region Mapping'!$A$2:$A$200,0)),"NOT FOUND",INDEX('Club-Region Mapping'!$B$2:$B$200,MATCH($C24,'Club-Region Mapping'!$A$2:$A$200,0))))</f>
        <v/>
      </c>
      <c r="E24" s="28" t="str">
        <f>IF($C24="","",IF(ISNA(MATCH($C24,'Club-Region Mapping'!$A$2:$A$200,0)),"NOT FOUND",INDEX('Club-Region Mapping'!$C$2:$C$200,MATCH($C24,'Club-Region Mapping'!$A$2:$A$200,0))))</f>
        <v/>
      </c>
      <c r="F24" s="28" t="str">
        <f t="shared" si="0"/>
        <v/>
      </c>
      <c r="G24" s="28" t="str">
        <f t="shared" si="1"/>
        <v/>
      </c>
      <c r="H24" s="28" t="str">
        <f t="shared" si="2"/>
        <v/>
      </c>
      <c r="I24" s="28" t="str">
        <f t="shared" si="3"/>
        <v/>
      </c>
      <c r="J24" s="28" t="str">
        <f t="shared" si="4"/>
        <v/>
      </c>
    </row>
    <row r="25" spans="1:10" x14ac:dyDescent="0.75">
      <c r="A25" s="27"/>
      <c r="B25" s="27"/>
      <c r="C25" s="27"/>
      <c r="D25" s="28" t="str">
        <f>IF($C25="","",IF(ISNA(MATCH($C25,'Club-Region Mapping'!$A$2:$A$200,0)),"NOT FOUND",INDEX('Club-Region Mapping'!$B$2:$B$200,MATCH($C25,'Club-Region Mapping'!$A$2:$A$200,0))))</f>
        <v/>
      </c>
      <c r="E25" s="28" t="str">
        <f>IF($C25="","",IF(ISNA(MATCH($C25,'Club-Region Mapping'!$A$2:$A$200,0)),"NOT FOUND",INDEX('Club-Region Mapping'!$C$2:$C$200,MATCH($C25,'Club-Region Mapping'!$A$2:$A$200,0))))</f>
        <v/>
      </c>
      <c r="F25" s="28" t="str">
        <f t="shared" si="0"/>
        <v/>
      </c>
      <c r="G25" s="28" t="str">
        <f t="shared" si="1"/>
        <v/>
      </c>
      <c r="H25" s="28" t="str">
        <f t="shared" si="2"/>
        <v/>
      </c>
      <c r="I25" s="28" t="str">
        <f t="shared" si="3"/>
        <v/>
      </c>
      <c r="J25" s="28" t="str">
        <f t="shared" si="4"/>
        <v/>
      </c>
    </row>
    <row r="26" spans="1:10" x14ac:dyDescent="0.75">
      <c r="A26" s="27"/>
      <c r="B26" s="27"/>
      <c r="C26" s="27"/>
      <c r="D26" s="28" t="str">
        <f>IF($C26="","",IF(ISNA(MATCH($C26,'Club-Region Mapping'!$A$2:$A$200,0)),"NOT FOUND",INDEX('Club-Region Mapping'!$B$2:$B$200,MATCH($C26,'Club-Region Mapping'!$A$2:$A$200,0))))</f>
        <v/>
      </c>
      <c r="E26" s="28" t="str">
        <f>IF($C26="","",IF(ISNA(MATCH($C26,'Club-Region Mapping'!$A$2:$A$200,0)),"NOT FOUND",INDEX('Club-Region Mapping'!$C$2:$C$200,MATCH($C26,'Club-Region Mapping'!$A$2:$A$200,0))))</f>
        <v/>
      </c>
      <c r="F26" s="28" t="str">
        <f t="shared" si="0"/>
        <v/>
      </c>
      <c r="G26" s="28" t="str">
        <f t="shared" si="1"/>
        <v/>
      </c>
      <c r="H26" s="28" t="str">
        <f t="shared" si="2"/>
        <v/>
      </c>
      <c r="I26" s="28" t="str">
        <f t="shared" si="3"/>
        <v/>
      </c>
      <c r="J26" s="28" t="str">
        <f t="shared" si="4"/>
        <v/>
      </c>
    </row>
    <row r="27" spans="1:10" x14ac:dyDescent="0.75">
      <c r="A27" s="27"/>
      <c r="B27" s="27"/>
      <c r="C27" s="27"/>
      <c r="D27" s="28" t="str">
        <f>IF($C27="","",IF(ISNA(MATCH($C27,'Club-Region Mapping'!$A$2:$A$200,0)),"NOT FOUND",INDEX('Club-Region Mapping'!$B$2:$B$200,MATCH($C27,'Club-Region Mapping'!$A$2:$A$200,0))))</f>
        <v/>
      </c>
      <c r="E27" s="28" t="str">
        <f>IF($C27="","",IF(ISNA(MATCH($C27,'Club-Region Mapping'!$A$2:$A$200,0)),"NOT FOUND",INDEX('Club-Region Mapping'!$C$2:$C$200,MATCH($C27,'Club-Region Mapping'!$A$2:$A$200,0))))</f>
        <v/>
      </c>
      <c r="F27" s="28" t="str">
        <f t="shared" si="0"/>
        <v/>
      </c>
      <c r="G27" s="28" t="str">
        <f t="shared" si="1"/>
        <v/>
      </c>
      <c r="H27" s="28" t="str">
        <f t="shared" si="2"/>
        <v/>
      </c>
      <c r="I27" s="28" t="str">
        <f t="shared" si="3"/>
        <v/>
      </c>
      <c r="J27" s="28" t="str">
        <f t="shared" si="4"/>
        <v/>
      </c>
    </row>
    <row r="28" spans="1:10" x14ac:dyDescent="0.75">
      <c r="A28" s="27"/>
      <c r="B28" s="27"/>
      <c r="C28" s="27"/>
      <c r="D28" s="28" t="str">
        <f>IF($C28="","",IF(ISNA(MATCH($C28,'Club-Region Mapping'!$A$2:$A$200,0)),"NOT FOUND",INDEX('Club-Region Mapping'!$B$2:$B$200,MATCH($C28,'Club-Region Mapping'!$A$2:$A$200,0))))</f>
        <v/>
      </c>
      <c r="E28" s="28" t="str">
        <f>IF($C28="","",IF(ISNA(MATCH($C28,'Club-Region Mapping'!$A$2:$A$200,0)),"NOT FOUND",INDEX('Club-Region Mapping'!$C$2:$C$200,MATCH($C28,'Club-Region Mapping'!$A$2:$A$200,0))))</f>
        <v/>
      </c>
      <c r="F28" s="28" t="str">
        <f t="shared" si="0"/>
        <v/>
      </c>
      <c r="G28" s="28" t="str">
        <f t="shared" si="1"/>
        <v/>
      </c>
      <c r="H28" s="28" t="str">
        <f t="shared" si="2"/>
        <v/>
      </c>
      <c r="I28" s="28" t="str">
        <f t="shared" si="3"/>
        <v/>
      </c>
      <c r="J28" s="28" t="str">
        <f t="shared" si="4"/>
        <v/>
      </c>
    </row>
    <row r="29" spans="1:10" x14ac:dyDescent="0.75">
      <c r="A29" s="27"/>
      <c r="B29" s="27"/>
      <c r="C29" s="27"/>
      <c r="D29" s="28" t="str">
        <f>IF($C29="","",IF(ISNA(MATCH($C29,'Club-Region Mapping'!$A$2:$A$200,0)),"NOT FOUND",INDEX('Club-Region Mapping'!$B$2:$B$200,MATCH($C29,'Club-Region Mapping'!$A$2:$A$200,0))))</f>
        <v/>
      </c>
      <c r="E29" s="28" t="str">
        <f>IF($C29="","",IF(ISNA(MATCH($C29,'Club-Region Mapping'!$A$2:$A$200,0)),"NOT FOUND",INDEX('Club-Region Mapping'!$C$2:$C$200,MATCH($C29,'Club-Region Mapping'!$A$2:$A$200,0))))</f>
        <v/>
      </c>
      <c r="F29" s="28" t="str">
        <f t="shared" si="0"/>
        <v/>
      </c>
      <c r="G29" s="28" t="str">
        <f t="shared" si="1"/>
        <v/>
      </c>
      <c r="H29" s="28" t="str">
        <f t="shared" si="2"/>
        <v/>
      </c>
      <c r="I29" s="28" t="str">
        <f t="shared" si="3"/>
        <v/>
      </c>
      <c r="J29" s="28" t="str">
        <f t="shared" si="4"/>
        <v/>
      </c>
    </row>
    <row r="31" spans="1:10" x14ac:dyDescent="0.75">
      <c r="A31" s="2" t="s">
        <v>94</v>
      </c>
      <c r="B31" s="2"/>
      <c r="C31" s="2"/>
      <c r="D31" s="2"/>
      <c r="E31" s="2"/>
      <c r="F31" s="2"/>
      <c r="G31" s="2"/>
      <c r="H31" s="2"/>
      <c r="I31" s="2"/>
      <c r="J31" s="2"/>
    </row>
    <row r="32" spans="1:10" ht="24.75" x14ac:dyDescent="0.75">
      <c r="B32" s="29" t="s">
        <v>49</v>
      </c>
      <c r="C32" s="29" t="s">
        <v>57</v>
      </c>
      <c r="D32" s="29" t="s">
        <v>53</v>
      </c>
    </row>
    <row r="33" spans="1:10" x14ac:dyDescent="0.75">
      <c r="A33" s="28" t="s">
        <v>95</v>
      </c>
      <c r="B33" s="30">
        <f>COUNTIFS($D$15:$D$29,"Buffalo Yacht Club")</f>
        <v>1</v>
      </c>
      <c r="C33" s="30">
        <f>COUNTIFS($D$15:$D$29,"Erie Yacht Club")</f>
        <v>5</v>
      </c>
      <c r="D33" s="30">
        <f>COUNTIFS($D$15:$D$29,"Buffalo Canoe Club")</f>
        <v>0</v>
      </c>
    </row>
    <row r="34" spans="1:10" x14ac:dyDescent="0.75">
      <c r="A34" s="28" t="s">
        <v>96</v>
      </c>
      <c r="B34" s="30">
        <f>IF(COUNTA($B$15:$B$29)&gt;0,MAX(0,3-B33)*10,0)</f>
        <v>20</v>
      </c>
      <c r="C34" s="30">
        <f>IF(COUNTA($B$15:$B$29)&gt;0,MAX(0,3-C33)*10,0)</f>
        <v>0</v>
      </c>
      <c r="D34" s="30">
        <f>IF(COUNTA($B$15:$B$29)&gt;0,MAX(0,3-D33)*10,0)</f>
        <v>30</v>
      </c>
    </row>
    <row r="35" spans="1:10" x14ac:dyDescent="0.75">
      <c r="A35" s="31" t="s">
        <v>97</v>
      </c>
      <c r="B35" s="32">
        <f>SUMIFS($F$15:$F$29,$D$15:$D$29,"Buffalo Yacht Club",$H$15:$H$29,"Yes")+B34</f>
        <v>20.75</v>
      </c>
      <c r="C35" s="32">
        <f>SUMIFS($F$15:$F$29,$D$15:$D$29,"Erie Yacht Club",$H$15:$H$29,"Yes")+C34</f>
        <v>10</v>
      </c>
      <c r="D35" s="32">
        <f>SUMIFS($F$15:$F$29,$D$15:$D$29,"Buffalo Canoe Club",$H$15:$H$29,"Yes")+D34</f>
        <v>30</v>
      </c>
    </row>
    <row r="37" spans="1:10" x14ac:dyDescent="0.75">
      <c r="A37" s="5" t="s">
        <v>98</v>
      </c>
      <c r="B37" s="5"/>
      <c r="C37" s="5"/>
      <c r="D37" s="5"/>
      <c r="E37" s="5"/>
      <c r="F37" s="5"/>
      <c r="G37" s="5"/>
      <c r="H37" s="5"/>
      <c r="I37" s="5"/>
      <c r="J37" s="5"/>
    </row>
    <row r="38" spans="1:10" ht="24.75" x14ac:dyDescent="0.75">
      <c r="B38" s="33" t="s">
        <v>50</v>
      </c>
      <c r="C38" s="33" t="s">
        <v>58</v>
      </c>
      <c r="D38" s="33" t="s">
        <v>60</v>
      </c>
      <c r="E38" s="33" t="s">
        <v>70</v>
      </c>
      <c r="F38" s="33" t="s">
        <v>68</v>
      </c>
    </row>
    <row r="39" spans="1:10" x14ac:dyDescent="0.75">
      <c r="A39" s="34" t="s">
        <v>95</v>
      </c>
      <c r="B39" s="30">
        <f>COUNTIFS($E$15:$E$29,"Buffalo")</f>
        <v>2</v>
      </c>
      <c r="C39" s="30">
        <f>COUNTIFS($E$15:$E$29,"Erie")</f>
        <v>5</v>
      </c>
      <c r="D39" s="30">
        <f>COUNTIFS($E$15:$E$29,"Port Dover")</f>
        <v>0</v>
      </c>
      <c r="E39" s="30">
        <f>COUNTIFS($E$15:$E$29,"Dunkirk")</f>
        <v>0</v>
      </c>
      <c r="F39" s="30">
        <f>COUNTIFS($E$15:$E$29,"Port Colborne")</f>
        <v>0</v>
      </c>
    </row>
    <row r="40" spans="1:10" x14ac:dyDescent="0.75">
      <c r="A40" s="34" t="s">
        <v>96</v>
      </c>
      <c r="B40" s="30">
        <f>IF(COUNTA($B$15:$B$29)&gt;0,MAX(0,3-B39)*10,0)</f>
        <v>10</v>
      </c>
      <c r="C40" s="30">
        <f>IF(COUNTA($B$15:$B$29)&gt;0,MAX(0,3-C39)*10,0)</f>
        <v>0</v>
      </c>
      <c r="D40" s="30">
        <f>IF(COUNTA($B$15:$B$29)&gt;0,MAX(0,3-D39)*10,0)</f>
        <v>30</v>
      </c>
      <c r="E40" s="30">
        <f>IF(COUNTA($B$15:$B$29)&gt;0,MAX(0,3-E39)*10,0)</f>
        <v>30</v>
      </c>
      <c r="F40" s="30">
        <f>IF(COUNTA($B$15:$B$29)&gt;0,MAX(0,3-F39)*10,0)</f>
        <v>30</v>
      </c>
    </row>
    <row r="41" spans="1:10" x14ac:dyDescent="0.75">
      <c r="A41" s="34" t="s">
        <v>99</v>
      </c>
      <c r="B41" s="25">
        <f>SUMIFS($F$15:$F$29,$E$15:$E$29,"Buffalo",$J$15:$J$29,"Yes")+B40</f>
        <v>14.75</v>
      </c>
      <c r="C41" s="25">
        <f>SUMIFS($F$15:$F$29,$E$15:$E$29,"Erie",$J$15:$J$29,"Yes")+C40</f>
        <v>10</v>
      </c>
      <c r="D41" s="25">
        <f>SUMIFS($F$15:$F$29,$E$15:$E$29,"Port Dover",$J$15:$J$29,"Yes")+D40</f>
        <v>30</v>
      </c>
      <c r="E41" s="25">
        <f>SUMIFS($F$15:$F$29,$E$15:$E$29,"Dunkirk",$J$15:$J$29,"Yes")+E40</f>
        <v>30</v>
      </c>
      <c r="F41" s="25">
        <f>SUMIFS($F$15:$F$29,$E$15:$E$29,"Port Colborne",$J$15:$J$29,"Yes")+F40</f>
        <v>30</v>
      </c>
    </row>
    <row r="43" spans="1:10" ht="15.5" x14ac:dyDescent="0.75">
      <c r="A43" s="3" t="s">
        <v>100</v>
      </c>
      <c r="B43" s="3"/>
      <c r="C43" s="3"/>
      <c r="D43" s="3"/>
      <c r="E43" s="3"/>
      <c r="F43" s="3"/>
      <c r="G43" s="3"/>
      <c r="H43" s="3"/>
      <c r="I43" s="3"/>
      <c r="J43" s="3"/>
    </row>
    <row r="44" spans="1:10" ht="26" x14ac:dyDescent="0.75">
      <c r="A44" s="26" t="s">
        <v>84</v>
      </c>
      <c r="B44" s="26" t="s">
        <v>85</v>
      </c>
      <c r="C44" s="26" t="s">
        <v>86</v>
      </c>
      <c r="D44" s="26" t="s">
        <v>87</v>
      </c>
      <c r="E44" s="26" t="s">
        <v>88</v>
      </c>
      <c r="F44" s="26" t="s">
        <v>89</v>
      </c>
      <c r="G44" s="26" t="s">
        <v>90</v>
      </c>
      <c r="H44" s="26" t="s">
        <v>91</v>
      </c>
      <c r="I44" s="26" t="s">
        <v>92</v>
      </c>
      <c r="J44" s="26" t="s">
        <v>93</v>
      </c>
    </row>
    <row r="45" spans="1:10" x14ac:dyDescent="0.75">
      <c r="A45" s="27">
        <v>1</v>
      </c>
      <c r="B45" s="27" t="s">
        <v>179</v>
      </c>
      <c r="C45" s="27" t="s">
        <v>61</v>
      </c>
      <c r="D45" s="28" t="str">
        <f>IF($C45="","",IF(ISNA(MATCH($C45,'Club-Region Mapping'!$A$2:$A$200,0)),"NOT FOUND",INDEX('Club-Region Mapping'!$B$2:$B$200,MATCH($C45,'Club-Region Mapping'!$A$2:$A$200,0))))</f>
        <v>Buffalo Yacht Club</v>
      </c>
      <c r="E45" s="28" t="str">
        <f>IF($C45="","",IF(ISNA(MATCH($C45,'Club-Region Mapping'!$A$2:$A$200,0)),"NOT FOUND",INDEX('Club-Region Mapping'!$C$2:$C$200,MATCH($C45,'Club-Region Mapping'!$A$2:$A$200,0))))</f>
        <v>Buffalo</v>
      </c>
      <c r="F45" s="28">
        <f t="shared" ref="F45:F59" si="5">IF($A45="","",IF($A45=1,0.75,$A45))</f>
        <v>0.75</v>
      </c>
      <c r="G45" s="28">
        <f t="shared" ref="G45:G59" si="6">IF(OR($A45="",$D45="",$D45="NOT FOUND"),"",COUNTIFS($D$45:$D$59,$D45,$A$45:$A$59,"&lt;="&amp;$A45))</f>
        <v>1</v>
      </c>
      <c r="H45" s="28" t="str">
        <f t="shared" ref="H45:H59" si="7">IF($G45="","",IF($G45&lt;=3,"Yes","No"))</f>
        <v>Yes</v>
      </c>
      <c r="I45" s="28">
        <f t="shared" ref="I45:I59" si="8">IF(OR($A45="",$E45="",$E45="NOT FOUND"),"",COUNTIFS($E$45:$E$59,$E45,$A$45:$A$59,"&lt;="&amp;$A45))</f>
        <v>1</v>
      </c>
      <c r="J45" s="28" t="str">
        <f t="shared" ref="J45:J59" si="9">IF($I45="","",IF($I45&lt;=3,"Yes","No"))</f>
        <v>Yes</v>
      </c>
    </row>
    <row r="46" spans="1:10" x14ac:dyDescent="0.75">
      <c r="A46" s="27">
        <v>2</v>
      </c>
      <c r="B46" s="27" t="s">
        <v>200</v>
      </c>
      <c r="C46" s="27" t="s">
        <v>51</v>
      </c>
      <c r="D46" s="28">
        <f>IF($C46="","",IF(ISNA(MATCH($C46,'Club-Region Mapping'!$A$2:$A$200,0)),"NOT FOUND",INDEX('Club-Region Mapping'!$B$2:$B$200,MATCH($C46,'Club-Region Mapping'!$A$2:$A$200,0))))</f>
        <v>0</v>
      </c>
      <c r="E46" s="28" t="str">
        <f>IF($C46="","",IF(ISNA(MATCH($C46,'Club-Region Mapping'!$A$2:$A$200,0)),"NOT FOUND",INDEX('Club-Region Mapping'!$C$2:$C$200,MATCH($C46,'Club-Region Mapping'!$A$2:$A$200,0))))</f>
        <v>Buffalo</v>
      </c>
      <c r="F46" s="28">
        <f t="shared" si="5"/>
        <v>2</v>
      </c>
      <c r="G46" s="28">
        <f t="shared" si="6"/>
        <v>1</v>
      </c>
      <c r="H46" s="28" t="str">
        <f t="shared" si="7"/>
        <v>Yes</v>
      </c>
      <c r="I46" s="28">
        <f t="shared" si="8"/>
        <v>2</v>
      </c>
      <c r="J46" s="28" t="str">
        <f t="shared" si="9"/>
        <v>Yes</v>
      </c>
    </row>
    <row r="47" spans="1:10" x14ac:dyDescent="0.75">
      <c r="A47" s="27">
        <v>3</v>
      </c>
      <c r="B47" s="27" t="s">
        <v>160</v>
      </c>
      <c r="C47" s="27" t="s">
        <v>57</v>
      </c>
      <c r="D47" s="28" t="str">
        <f>IF($C47="","",IF(ISNA(MATCH($C47,'Club-Region Mapping'!$A$2:$A$200,0)),"NOT FOUND",INDEX('Club-Region Mapping'!$B$2:$B$200,MATCH($C47,'Club-Region Mapping'!$A$2:$A$200,0))))</f>
        <v>Erie Yacht Club</v>
      </c>
      <c r="E47" s="28" t="str">
        <f>IF($C47="","",IF(ISNA(MATCH($C47,'Club-Region Mapping'!$A$2:$A$200,0)),"NOT FOUND",INDEX('Club-Region Mapping'!$C$2:$C$200,MATCH($C47,'Club-Region Mapping'!$A$2:$A$200,0))))</f>
        <v>Erie</v>
      </c>
      <c r="F47" s="28">
        <f t="shared" si="5"/>
        <v>3</v>
      </c>
      <c r="G47" s="28">
        <f t="shared" si="6"/>
        <v>1</v>
      </c>
      <c r="H47" s="28" t="str">
        <f t="shared" si="7"/>
        <v>Yes</v>
      </c>
      <c r="I47" s="28">
        <f t="shared" si="8"/>
        <v>1</v>
      </c>
      <c r="J47" s="28" t="str">
        <f t="shared" si="9"/>
        <v>Yes</v>
      </c>
    </row>
    <row r="48" spans="1:10" x14ac:dyDescent="0.75">
      <c r="A48" s="27">
        <v>4</v>
      </c>
      <c r="B48" s="27" t="s">
        <v>219</v>
      </c>
      <c r="C48" s="27" t="s">
        <v>62</v>
      </c>
      <c r="D48" s="28" t="str">
        <f>IF($C48="","",IF(ISNA(MATCH($C48,'Club-Region Mapping'!$A$2:$A$200,0)),"NOT FOUND",INDEX('Club-Region Mapping'!$B$2:$B$200,MATCH($C48,'Club-Region Mapping'!$A$2:$A$200,0))))</f>
        <v>Buffalo Canoe Club</v>
      </c>
      <c r="E48" s="28" t="str">
        <f>IF($C48="","",IF(ISNA(MATCH($C48,'Club-Region Mapping'!$A$2:$A$200,0)),"NOT FOUND",INDEX('Club-Region Mapping'!$C$2:$C$200,MATCH($C48,'Club-Region Mapping'!$A$2:$A$200,0))))</f>
        <v>Buffalo</v>
      </c>
      <c r="F48" s="28">
        <f t="shared" si="5"/>
        <v>4</v>
      </c>
      <c r="G48" s="28">
        <f t="shared" si="6"/>
        <v>1</v>
      </c>
      <c r="H48" s="28" t="str">
        <f t="shared" si="7"/>
        <v>Yes</v>
      </c>
      <c r="I48" s="28">
        <f t="shared" si="8"/>
        <v>3</v>
      </c>
      <c r="J48" s="28" t="str">
        <f t="shared" si="9"/>
        <v>Yes</v>
      </c>
    </row>
    <row r="49" spans="1:10" x14ac:dyDescent="0.75">
      <c r="A49" s="27">
        <v>5</v>
      </c>
      <c r="B49" s="27" t="s">
        <v>207</v>
      </c>
      <c r="C49" s="27" t="s">
        <v>57</v>
      </c>
      <c r="D49" s="28" t="str">
        <f>IF($C49="","",IF(ISNA(MATCH($C49,'Club-Region Mapping'!$A$2:$A$200,0)),"NOT FOUND",INDEX('Club-Region Mapping'!$B$2:$B$200,MATCH($C49,'Club-Region Mapping'!$A$2:$A$200,0))))</f>
        <v>Erie Yacht Club</v>
      </c>
      <c r="E49" s="28" t="str">
        <f>IF($C49="","",IF(ISNA(MATCH($C49,'Club-Region Mapping'!$A$2:$A$200,0)),"NOT FOUND",INDEX('Club-Region Mapping'!$C$2:$C$200,MATCH($C49,'Club-Region Mapping'!$A$2:$A$200,0))))</f>
        <v>Erie</v>
      </c>
      <c r="F49" s="28">
        <f t="shared" si="5"/>
        <v>5</v>
      </c>
      <c r="G49" s="28">
        <f t="shared" si="6"/>
        <v>2</v>
      </c>
      <c r="H49" s="28" t="str">
        <f t="shared" si="7"/>
        <v>Yes</v>
      </c>
      <c r="I49" s="28">
        <f t="shared" si="8"/>
        <v>2</v>
      </c>
      <c r="J49" s="28" t="str">
        <f t="shared" si="9"/>
        <v>Yes</v>
      </c>
    </row>
    <row r="50" spans="1:10" x14ac:dyDescent="0.75">
      <c r="A50" s="27">
        <v>6</v>
      </c>
      <c r="B50" s="27" t="s">
        <v>131</v>
      </c>
      <c r="C50" s="27" t="s">
        <v>57</v>
      </c>
      <c r="D50" s="28" t="str">
        <f>IF($C50="","",IF(ISNA(MATCH($C50,'Club-Region Mapping'!$A$2:$A$200,0)),"NOT FOUND",INDEX('Club-Region Mapping'!$B$2:$B$200,MATCH($C50,'Club-Region Mapping'!$A$2:$A$200,0))))</f>
        <v>Erie Yacht Club</v>
      </c>
      <c r="E50" s="28" t="str">
        <f>IF($C50="","",IF(ISNA(MATCH($C50,'Club-Region Mapping'!$A$2:$A$200,0)),"NOT FOUND",INDEX('Club-Region Mapping'!$C$2:$C$200,MATCH($C50,'Club-Region Mapping'!$A$2:$A$200,0))))</f>
        <v>Erie</v>
      </c>
      <c r="F50" s="28">
        <f t="shared" si="5"/>
        <v>6</v>
      </c>
      <c r="G50" s="28">
        <f t="shared" si="6"/>
        <v>3</v>
      </c>
      <c r="H50" s="28" t="str">
        <f t="shared" si="7"/>
        <v>Yes</v>
      </c>
      <c r="I50" s="28">
        <f t="shared" si="8"/>
        <v>3</v>
      </c>
      <c r="J50" s="28" t="str">
        <f t="shared" si="9"/>
        <v>Yes</v>
      </c>
    </row>
    <row r="51" spans="1:10" x14ac:dyDescent="0.75">
      <c r="A51" s="27">
        <v>7</v>
      </c>
      <c r="B51" s="27" t="s">
        <v>212</v>
      </c>
      <c r="C51" s="27" t="s">
        <v>57</v>
      </c>
      <c r="D51" s="28" t="str">
        <f>IF($C51="","",IF(ISNA(MATCH($C51,'Club-Region Mapping'!$A$2:$A$200,0)),"NOT FOUND",INDEX('Club-Region Mapping'!$B$2:$B$200,MATCH($C51,'Club-Region Mapping'!$A$2:$A$200,0))))</f>
        <v>Erie Yacht Club</v>
      </c>
      <c r="E51" s="28" t="str">
        <f>IF($C51="","",IF(ISNA(MATCH($C51,'Club-Region Mapping'!$A$2:$A$200,0)),"NOT FOUND",INDEX('Club-Region Mapping'!$C$2:$C$200,MATCH($C51,'Club-Region Mapping'!$A$2:$A$200,0))))</f>
        <v>Erie</v>
      </c>
      <c r="F51" s="28">
        <f t="shared" si="5"/>
        <v>7</v>
      </c>
      <c r="G51" s="28">
        <f t="shared" si="6"/>
        <v>4</v>
      </c>
      <c r="H51" s="28" t="str">
        <f t="shared" si="7"/>
        <v>No</v>
      </c>
      <c r="I51" s="28">
        <f t="shared" si="8"/>
        <v>4</v>
      </c>
      <c r="J51" s="28" t="str">
        <f t="shared" si="9"/>
        <v>No</v>
      </c>
    </row>
    <row r="52" spans="1:10" x14ac:dyDescent="0.75">
      <c r="A52" s="27">
        <v>8</v>
      </c>
      <c r="B52" s="27" t="s">
        <v>220</v>
      </c>
      <c r="C52" s="27" t="s">
        <v>57</v>
      </c>
      <c r="D52" s="28" t="str">
        <f>IF($C52="","",IF(ISNA(MATCH($C52,'Club-Region Mapping'!$A$2:$A$200,0)),"NOT FOUND",INDEX('Club-Region Mapping'!$B$2:$B$200,MATCH($C52,'Club-Region Mapping'!$A$2:$A$200,0))))</f>
        <v>Erie Yacht Club</v>
      </c>
      <c r="E52" s="28" t="str">
        <f>IF($C52="","",IF(ISNA(MATCH($C52,'Club-Region Mapping'!$A$2:$A$200,0)),"NOT FOUND",INDEX('Club-Region Mapping'!$C$2:$C$200,MATCH($C52,'Club-Region Mapping'!$A$2:$A$200,0))))</f>
        <v>Erie</v>
      </c>
      <c r="F52" s="28">
        <f t="shared" si="5"/>
        <v>8</v>
      </c>
      <c r="G52" s="28">
        <f t="shared" si="6"/>
        <v>5</v>
      </c>
      <c r="H52" s="28" t="str">
        <f t="shared" si="7"/>
        <v>No</v>
      </c>
      <c r="I52" s="28">
        <f t="shared" si="8"/>
        <v>5</v>
      </c>
      <c r="J52" s="28" t="str">
        <f t="shared" si="9"/>
        <v>No</v>
      </c>
    </row>
    <row r="53" spans="1:10" x14ac:dyDescent="0.75">
      <c r="A53" s="27"/>
      <c r="B53" s="27"/>
      <c r="C53" s="27"/>
      <c r="D53" s="28" t="str">
        <f>IF($C53="","",IF(ISNA(MATCH($C53,'Club-Region Mapping'!$A$2:$A$200,0)),"NOT FOUND",INDEX('Club-Region Mapping'!$B$2:$B$200,MATCH($C53,'Club-Region Mapping'!$A$2:$A$200,0))))</f>
        <v/>
      </c>
      <c r="E53" s="28" t="str">
        <f>IF($C53="","",IF(ISNA(MATCH($C53,'Club-Region Mapping'!$A$2:$A$200,0)),"NOT FOUND",INDEX('Club-Region Mapping'!$C$2:$C$200,MATCH($C53,'Club-Region Mapping'!$A$2:$A$200,0))))</f>
        <v/>
      </c>
      <c r="F53" s="28" t="str">
        <f t="shared" si="5"/>
        <v/>
      </c>
      <c r="G53" s="28" t="str">
        <f t="shared" si="6"/>
        <v/>
      </c>
      <c r="H53" s="28" t="str">
        <f t="shared" si="7"/>
        <v/>
      </c>
      <c r="I53" s="28" t="str">
        <f t="shared" si="8"/>
        <v/>
      </c>
      <c r="J53" s="28" t="str">
        <f t="shared" si="9"/>
        <v/>
      </c>
    </row>
    <row r="54" spans="1:10" x14ac:dyDescent="0.75">
      <c r="A54" s="27"/>
      <c r="B54" s="27"/>
      <c r="C54" s="27"/>
      <c r="D54" s="28" t="str">
        <f>IF($C54="","",IF(ISNA(MATCH($C54,'Club-Region Mapping'!$A$2:$A$200,0)),"NOT FOUND",INDEX('Club-Region Mapping'!$B$2:$B$200,MATCH($C54,'Club-Region Mapping'!$A$2:$A$200,0))))</f>
        <v/>
      </c>
      <c r="E54" s="28" t="str">
        <f>IF($C54="","",IF(ISNA(MATCH($C54,'Club-Region Mapping'!$A$2:$A$200,0)),"NOT FOUND",INDEX('Club-Region Mapping'!$C$2:$C$200,MATCH($C54,'Club-Region Mapping'!$A$2:$A$200,0))))</f>
        <v/>
      </c>
      <c r="F54" s="28" t="str">
        <f t="shared" si="5"/>
        <v/>
      </c>
      <c r="G54" s="28" t="str">
        <f t="shared" si="6"/>
        <v/>
      </c>
      <c r="H54" s="28" t="str">
        <f t="shared" si="7"/>
        <v/>
      </c>
      <c r="I54" s="28" t="str">
        <f t="shared" si="8"/>
        <v/>
      </c>
      <c r="J54" s="28" t="str">
        <f t="shared" si="9"/>
        <v/>
      </c>
    </row>
    <row r="55" spans="1:10" x14ac:dyDescent="0.75">
      <c r="A55" s="27"/>
      <c r="B55" s="27"/>
      <c r="C55" s="27"/>
      <c r="D55" s="28" t="str">
        <f>IF($C55="","",IF(ISNA(MATCH($C55,'Club-Region Mapping'!$A$2:$A$200,0)),"NOT FOUND",INDEX('Club-Region Mapping'!$B$2:$B$200,MATCH($C55,'Club-Region Mapping'!$A$2:$A$200,0))))</f>
        <v/>
      </c>
      <c r="E55" s="28" t="str">
        <f>IF($C55="","",IF(ISNA(MATCH($C55,'Club-Region Mapping'!$A$2:$A$200,0)),"NOT FOUND",INDEX('Club-Region Mapping'!$C$2:$C$200,MATCH($C55,'Club-Region Mapping'!$A$2:$A$200,0))))</f>
        <v/>
      </c>
      <c r="F55" s="28" t="str">
        <f t="shared" si="5"/>
        <v/>
      </c>
      <c r="G55" s="28" t="str">
        <f t="shared" si="6"/>
        <v/>
      </c>
      <c r="H55" s="28" t="str">
        <f t="shared" si="7"/>
        <v/>
      </c>
      <c r="I55" s="28" t="str">
        <f t="shared" si="8"/>
        <v/>
      </c>
      <c r="J55" s="28" t="str">
        <f t="shared" si="9"/>
        <v/>
      </c>
    </row>
    <row r="56" spans="1:10" x14ac:dyDescent="0.75">
      <c r="A56" s="27"/>
      <c r="B56" s="27"/>
      <c r="C56" s="27"/>
      <c r="D56" s="28" t="str">
        <f>IF($C56="","",IF(ISNA(MATCH($C56,'Club-Region Mapping'!$A$2:$A$200,0)),"NOT FOUND",INDEX('Club-Region Mapping'!$B$2:$B$200,MATCH($C56,'Club-Region Mapping'!$A$2:$A$200,0))))</f>
        <v/>
      </c>
      <c r="E56" s="28" t="str">
        <f>IF($C56="","",IF(ISNA(MATCH($C56,'Club-Region Mapping'!$A$2:$A$200,0)),"NOT FOUND",INDEX('Club-Region Mapping'!$C$2:$C$200,MATCH($C56,'Club-Region Mapping'!$A$2:$A$200,0))))</f>
        <v/>
      </c>
      <c r="F56" s="28" t="str">
        <f t="shared" si="5"/>
        <v/>
      </c>
      <c r="G56" s="28" t="str">
        <f t="shared" si="6"/>
        <v/>
      </c>
      <c r="H56" s="28" t="str">
        <f t="shared" si="7"/>
        <v/>
      </c>
      <c r="I56" s="28" t="str">
        <f t="shared" si="8"/>
        <v/>
      </c>
      <c r="J56" s="28" t="str">
        <f t="shared" si="9"/>
        <v/>
      </c>
    </row>
    <row r="57" spans="1:10" x14ac:dyDescent="0.75">
      <c r="A57" s="27"/>
      <c r="B57" s="27"/>
      <c r="C57" s="27"/>
      <c r="D57" s="28" t="str">
        <f>IF($C57="","",IF(ISNA(MATCH($C57,'Club-Region Mapping'!$A$2:$A$200,0)),"NOT FOUND",INDEX('Club-Region Mapping'!$B$2:$B$200,MATCH($C57,'Club-Region Mapping'!$A$2:$A$200,0))))</f>
        <v/>
      </c>
      <c r="E57" s="28" t="str">
        <f>IF($C57="","",IF(ISNA(MATCH($C57,'Club-Region Mapping'!$A$2:$A$200,0)),"NOT FOUND",INDEX('Club-Region Mapping'!$C$2:$C$200,MATCH($C57,'Club-Region Mapping'!$A$2:$A$200,0))))</f>
        <v/>
      </c>
      <c r="F57" s="28" t="str">
        <f t="shared" si="5"/>
        <v/>
      </c>
      <c r="G57" s="28" t="str">
        <f t="shared" si="6"/>
        <v/>
      </c>
      <c r="H57" s="28" t="str">
        <f t="shared" si="7"/>
        <v/>
      </c>
      <c r="I57" s="28" t="str">
        <f t="shared" si="8"/>
        <v/>
      </c>
      <c r="J57" s="28" t="str">
        <f t="shared" si="9"/>
        <v/>
      </c>
    </row>
    <row r="58" spans="1:10" x14ac:dyDescent="0.75">
      <c r="A58" s="27"/>
      <c r="B58" s="27"/>
      <c r="C58" s="27"/>
      <c r="D58" s="28" t="str">
        <f>IF($C58="","",IF(ISNA(MATCH($C58,'Club-Region Mapping'!$A$2:$A$200,0)),"NOT FOUND",INDEX('Club-Region Mapping'!$B$2:$B$200,MATCH($C58,'Club-Region Mapping'!$A$2:$A$200,0))))</f>
        <v/>
      </c>
      <c r="E58" s="28" t="str">
        <f>IF($C58="","",IF(ISNA(MATCH($C58,'Club-Region Mapping'!$A$2:$A$200,0)),"NOT FOUND",INDEX('Club-Region Mapping'!$C$2:$C$200,MATCH($C58,'Club-Region Mapping'!$A$2:$A$200,0))))</f>
        <v/>
      </c>
      <c r="F58" s="28" t="str">
        <f t="shared" si="5"/>
        <v/>
      </c>
      <c r="G58" s="28" t="str">
        <f t="shared" si="6"/>
        <v/>
      </c>
      <c r="H58" s="28" t="str">
        <f t="shared" si="7"/>
        <v/>
      </c>
      <c r="I58" s="28" t="str">
        <f t="shared" si="8"/>
        <v/>
      </c>
      <c r="J58" s="28" t="str">
        <f t="shared" si="9"/>
        <v/>
      </c>
    </row>
    <row r="59" spans="1:10" x14ac:dyDescent="0.75">
      <c r="A59" s="27"/>
      <c r="B59" s="27"/>
      <c r="C59" s="27"/>
      <c r="D59" s="28" t="str">
        <f>IF($C59="","",IF(ISNA(MATCH($C59,'Club-Region Mapping'!$A$2:$A$200,0)),"NOT FOUND",INDEX('Club-Region Mapping'!$B$2:$B$200,MATCH($C59,'Club-Region Mapping'!$A$2:$A$200,0))))</f>
        <v/>
      </c>
      <c r="E59" s="28" t="str">
        <f>IF($C59="","",IF(ISNA(MATCH($C59,'Club-Region Mapping'!$A$2:$A$200,0)),"NOT FOUND",INDEX('Club-Region Mapping'!$C$2:$C$200,MATCH($C59,'Club-Region Mapping'!$A$2:$A$200,0))))</f>
        <v/>
      </c>
      <c r="F59" s="28" t="str">
        <f t="shared" si="5"/>
        <v/>
      </c>
      <c r="G59" s="28" t="str">
        <f t="shared" si="6"/>
        <v/>
      </c>
      <c r="H59" s="28" t="str">
        <f t="shared" si="7"/>
        <v/>
      </c>
      <c r="I59" s="28" t="str">
        <f t="shared" si="8"/>
        <v/>
      </c>
      <c r="J59" s="28" t="str">
        <f t="shared" si="9"/>
        <v/>
      </c>
    </row>
    <row r="61" spans="1:10" x14ac:dyDescent="0.75">
      <c r="A61" s="2" t="s">
        <v>101</v>
      </c>
      <c r="B61" s="2"/>
      <c r="C61" s="2"/>
      <c r="D61" s="2"/>
      <c r="E61" s="2"/>
      <c r="F61" s="2"/>
      <c r="G61" s="2"/>
      <c r="H61" s="2"/>
      <c r="I61" s="2"/>
      <c r="J61" s="2"/>
    </row>
    <row r="62" spans="1:10" ht="24.75" x14ac:dyDescent="0.75">
      <c r="B62" s="29" t="s">
        <v>49</v>
      </c>
      <c r="C62" s="29" t="s">
        <v>57</v>
      </c>
      <c r="D62" s="29" t="s">
        <v>53</v>
      </c>
    </row>
    <row r="63" spans="1:10" x14ac:dyDescent="0.75">
      <c r="A63" s="28" t="s">
        <v>95</v>
      </c>
      <c r="B63" s="30">
        <f>COUNTIFS($D$45:$D$59,"Buffalo Yacht Club")</f>
        <v>1</v>
      </c>
      <c r="C63" s="30">
        <f>COUNTIFS($D$45:$D$59,"Erie Yacht Club")</f>
        <v>5</v>
      </c>
      <c r="D63" s="30">
        <f>COUNTIFS($D$45:$D$59,"Buffalo Canoe Club")</f>
        <v>1</v>
      </c>
    </row>
    <row r="64" spans="1:10" x14ac:dyDescent="0.75">
      <c r="A64" s="28" t="s">
        <v>96</v>
      </c>
      <c r="B64" s="30">
        <f>IF(COUNTA($B$45:$B$59)&gt;0,MAX(0,3-B63)*10,0)</f>
        <v>20</v>
      </c>
      <c r="C64" s="30">
        <f>IF(COUNTA($B$45:$B$59)&gt;0,MAX(0,3-C63)*10,0)</f>
        <v>0</v>
      </c>
      <c r="D64" s="30">
        <f>IF(COUNTA($B$45:$B$59)&gt;0,MAX(0,3-D63)*10,0)</f>
        <v>20</v>
      </c>
    </row>
    <row r="65" spans="1:10" x14ac:dyDescent="0.75">
      <c r="A65" s="31" t="s">
        <v>102</v>
      </c>
      <c r="B65" s="32">
        <f>SUMIFS($F$45:$F$59,$D$45:$D$59,"Buffalo Yacht Club",$H$45:$H$59,"Yes")+B64</f>
        <v>20.75</v>
      </c>
      <c r="C65" s="32">
        <f>SUMIFS($F$45:$F$59,$D$45:$D$59,"Erie Yacht Club",$H$45:$H$59,"Yes")+C64</f>
        <v>14</v>
      </c>
      <c r="D65" s="32">
        <f>SUMIFS($F$45:$F$59,$D$45:$D$59,"Buffalo Canoe Club",$H$45:$H$59,"Yes")+D64</f>
        <v>24</v>
      </c>
    </row>
    <row r="67" spans="1:10" x14ac:dyDescent="0.75">
      <c r="A67" s="5" t="s">
        <v>103</v>
      </c>
      <c r="B67" s="5"/>
      <c r="C67" s="5"/>
      <c r="D67" s="5"/>
      <c r="E67" s="5"/>
      <c r="F67" s="5"/>
      <c r="G67" s="5"/>
      <c r="H67" s="5"/>
      <c r="I67" s="5"/>
      <c r="J67" s="5"/>
    </row>
    <row r="68" spans="1:10" ht="24.75" x14ac:dyDescent="0.75">
      <c r="B68" s="33" t="s">
        <v>50</v>
      </c>
      <c r="C68" s="33" t="s">
        <v>58</v>
      </c>
      <c r="D68" s="33" t="s">
        <v>60</v>
      </c>
      <c r="E68" s="33" t="s">
        <v>70</v>
      </c>
      <c r="F68" s="33" t="s">
        <v>68</v>
      </c>
    </row>
    <row r="69" spans="1:10" x14ac:dyDescent="0.75">
      <c r="A69" s="34" t="s">
        <v>95</v>
      </c>
      <c r="B69" s="30">
        <f>COUNTIFS($E$45:$E$59,"Buffalo")</f>
        <v>3</v>
      </c>
      <c r="C69" s="30">
        <f>COUNTIFS($E$45:$E$59,"Erie")</f>
        <v>5</v>
      </c>
      <c r="D69" s="30">
        <f>COUNTIFS($E$45:$E$59,"Port Dover")</f>
        <v>0</v>
      </c>
      <c r="E69" s="30">
        <f>COUNTIFS($E$45:$E$59,"Dunkirk")</f>
        <v>0</v>
      </c>
      <c r="F69" s="30">
        <f>COUNTIFS($E$45:$E$59,"Port Colborne")</f>
        <v>0</v>
      </c>
    </row>
    <row r="70" spans="1:10" x14ac:dyDescent="0.75">
      <c r="A70" s="34" t="s">
        <v>96</v>
      </c>
      <c r="B70" s="30">
        <f>IF(COUNTA($B$45:$B$59)&gt;0,MAX(0,3-B69)*10,0)</f>
        <v>0</v>
      </c>
      <c r="C70" s="30">
        <f>IF(COUNTA($B$45:$B$59)&gt;0,MAX(0,3-C69)*10,0)</f>
        <v>0</v>
      </c>
      <c r="D70" s="30">
        <f>IF(COUNTA($B$45:$B$59)&gt;0,MAX(0,3-D69)*10,0)</f>
        <v>30</v>
      </c>
      <c r="E70" s="30">
        <f>IF(COUNTA($B$45:$B$59)&gt;0,MAX(0,3-E69)*10,0)</f>
        <v>30</v>
      </c>
      <c r="F70" s="30">
        <f>IF(COUNTA($B$45:$B$59)&gt;0,MAX(0,3-F69)*10,0)</f>
        <v>30</v>
      </c>
    </row>
    <row r="71" spans="1:10" x14ac:dyDescent="0.75">
      <c r="A71" s="34" t="s">
        <v>104</v>
      </c>
      <c r="B71" s="25">
        <f>SUMIFS($F$45:$F$59,$E$45:$E$59,"Buffalo",$J$45:$J$59,"Yes")+B70</f>
        <v>6.75</v>
      </c>
      <c r="C71" s="25">
        <f>SUMIFS($F$45:$F$59,$E$45:$E$59,"Erie",$J$45:$J$59,"Yes")+C70</f>
        <v>14</v>
      </c>
      <c r="D71" s="25">
        <f>SUMIFS($F$45:$F$59,$E$45:$E$59,"Port Dover",$J$45:$J$59,"Yes")+D70</f>
        <v>30</v>
      </c>
      <c r="E71" s="25">
        <f>SUMIFS($F$45:$F$59,$E$45:$E$59,"Dunkirk",$J$45:$J$59,"Yes")+E70</f>
        <v>30</v>
      </c>
      <c r="F71" s="25">
        <f>SUMIFS($F$45:$F$59,$E$45:$E$59,"Port Colborne",$J$45:$J$59,"Yes")+F70</f>
        <v>30</v>
      </c>
    </row>
    <row r="73" spans="1:10" ht="15.5" x14ac:dyDescent="0.75">
      <c r="A73" s="3" t="s">
        <v>105</v>
      </c>
      <c r="B73" s="3"/>
      <c r="C73" s="3"/>
      <c r="D73" s="3"/>
      <c r="E73" s="3"/>
      <c r="F73" s="3"/>
      <c r="G73" s="3"/>
      <c r="H73" s="3"/>
      <c r="I73" s="3"/>
      <c r="J73" s="3"/>
    </row>
    <row r="74" spans="1:10" ht="26" x14ac:dyDescent="0.75">
      <c r="A74" s="26" t="s">
        <v>84</v>
      </c>
      <c r="B74" s="26" t="s">
        <v>85</v>
      </c>
      <c r="C74" s="26" t="s">
        <v>86</v>
      </c>
      <c r="D74" s="26" t="s">
        <v>87</v>
      </c>
      <c r="E74" s="26" t="s">
        <v>88</v>
      </c>
      <c r="F74" s="26" t="s">
        <v>89</v>
      </c>
      <c r="G74" s="26" t="s">
        <v>90</v>
      </c>
      <c r="H74" s="26" t="s">
        <v>91</v>
      </c>
      <c r="I74" s="26" t="s">
        <v>92</v>
      </c>
      <c r="J74" s="26" t="s">
        <v>93</v>
      </c>
    </row>
    <row r="75" spans="1:10" x14ac:dyDescent="0.75">
      <c r="A75" s="27">
        <v>1</v>
      </c>
      <c r="B75" s="27" t="s">
        <v>221</v>
      </c>
      <c r="C75" s="27" t="s">
        <v>57</v>
      </c>
      <c r="D75" s="28" t="str">
        <f>IF($C75="","",IF(ISNA(MATCH($C75,'Club-Region Mapping'!$A$2:$A$200,0)),"NOT FOUND",INDEX('Club-Region Mapping'!$B$2:$B$200,MATCH($C75,'Club-Region Mapping'!$A$2:$A$200,0))))</f>
        <v>Erie Yacht Club</v>
      </c>
      <c r="E75" s="28" t="str">
        <f>IF($C75="","",IF(ISNA(MATCH($C75,'Club-Region Mapping'!$A$2:$A$200,0)),"NOT FOUND",INDEX('Club-Region Mapping'!$C$2:$C$200,MATCH($C75,'Club-Region Mapping'!$A$2:$A$200,0))))</f>
        <v>Erie</v>
      </c>
      <c r="F75" s="28">
        <f t="shared" ref="F75:F89" si="10">IF($A75="","",IF($A75=1,0.75,$A75))</f>
        <v>0.75</v>
      </c>
      <c r="G75" s="28">
        <f t="shared" ref="G75:G89" si="11">IF(OR($A75="",$D75="",$D75="NOT FOUND"),"",COUNTIFS($D$75:$D$89,$D75,$A$75:$A$89,"&lt;="&amp;$A75))</f>
        <v>1</v>
      </c>
      <c r="H75" s="28" t="str">
        <f t="shared" ref="H75:H89" si="12">IF($G75="","",IF($G75&lt;=3,"Yes","No"))</f>
        <v>Yes</v>
      </c>
      <c r="I75" s="28">
        <f t="shared" ref="I75:I89" si="13">IF(OR($A75="",$E75="",$E75="NOT FOUND"),"",COUNTIFS($E$75:$E$89,$E75,$A$75:$A$89,"&lt;="&amp;$A75))</f>
        <v>1</v>
      </c>
      <c r="J75" s="28" t="str">
        <f t="shared" ref="J75:J89" si="14">IF($I75="","",IF($I75&lt;=3,"Yes","No"))</f>
        <v>Yes</v>
      </c>
    </row>
    <row r="76" spans="1:10" x14ac:dyDescent="0.75">
      <c r="A76" s="27">
        <v>2</v>
      </c>
      <c r="B76" s="27" t="s">
        <v>222</v>
      </c>
      <c r="C76" s="27" t="s">
        <v>61</v>
      </c>
      <c r="D76" s="28" t="str">
        <f>IF($C76="","",IF(ISNA(MATCH($C76,'Club-Region Mapping'!$A$2:$A$200,0)),"NOT FOUND",INDEX('Club-Region Mapping'!$B$2:$B$200,MATCH($C76,'Club-Region Mapping'!$A$2:$A$200,0))))</f>
        <v>Buffalo Yacht Club</v>
      </c>
      <c r="E76" s="28" t="str">
        <f>IF($C76="","",IF(ISNA(MATCH($C76,'Club-Region Mapping'!$A$2:$A$200,0)),"NOT FOUND",INDEX('Club-Region Mapping'!$C$2:$C$200,MATCH($C76,'Club-Region Mapping'!$A$2:$A$200,0))))</f>
        <v>Buffalo</v>
      </c>
      <c r="F76" s="28">
        <f t="shared" si="10"/>
        <v>2</v>
      </c>
      <c r="G76" s="28">
        <f t="shared" si="11"/>
        <v>1</v>
      </c>
      <c r="H76" s="28" t="str">
        <f t="shared" si="12"/>
        <v>Yes</v>
      </c>
      <c r="I76" s="28">
        <f t="shared" si="13"/>
        <v>1</v>
      </c>
      <c r="J76" s="28" t="str">
        <f t="shared" si="14"/>
        <v>Yes</v>
      </c>
    </row>
    <row r="77" spans="1:10" x14ac:dyDescent="0.75">
      <c r="A77" s="27">
        <v>3</v>
      </c>
      <c r="B77" s="27" t="s">
        <v>189</v>
      </c>
      <c r="C77" s="27" t="s">
        <v>63</v>
      </c>
      <c r="D77" s="28" t="str">
        <f>IF($C77="","",IF(ISNA(MATCH($C77,'Club-Region Mapping'!$A$2:$A$200,0)),"NOT FOUND",INDEX('Club-Region Mapping'!$B$2:$B$200,MATCH($C77,'Club-Region Mapping'!$A$2:$A$200,0))))</f>
        <v>Buffalo Canoe Club</v>
      </c>
      <c r="E77" s="28" t="str">
        <f>IF($C77="","",IF(ISNA(MATCH($C77,'Club-Region Mapping'!$A$2:$A$200,0)),"NOT FOUND",INDEX('Club-Region Mapping'!$C$2:$C$200,MATCH($C77,'Club-Region Mapping'!$A$2:$A$200,0))))</f>
        <v>Buffalo</v>
      </c>
      <c r="F77" s="28">
        <f t="shared" si="10"/>
        <v>3</v>
      </c>
      <c r="G77" s="28">
        <f t="shared" si="11"/>
        <v>1</v>
      </c>
      <c r="H77" s="28" t="str">
        <f t="shared" si="12"/>
        <v>Yes</v>
      </c>
      <c r="I77" s="28">
        <f t="shared" si="13"/>
        <v>2</v>
      </c>
      <c r="J77" s="28" t="str">
        <f t="shared" si="14"/>
        <v>Yes</v>
      </c>
    </row>
    <row r="78" spans="1:10" x14ac:dyDescent="0.75">
      <c r="A78" s="27">
        <v>4</v>
      </c>
      <c r="B78" s="27" t="s">
        <v>135</v>
      </c>
      <c r="C78" s="27" t="s">
        <v>57</v>
      </c>
      <c r="D78" s="28" t="str">
        <f>IF($C78="","",IF(ISNA(MATCH($C78,'Club-Region Mapping'!$A$2:$A$200,0)),"NOT FOUND",INDEX('Club-Region Mapping'!$B$2:$B$200,MATCH($C78,'Club-Region Mapping'!$A$2:$A$200,0))))</f>
        <v>Erie Yacht Club</v>
      </c>
      <c r="E78" s="28" t="str">
        <f>IF($C78="","",IF(ISNA(MATCH($C78,'Club-Region Mapping'!$A$2:$A$200,0)),"NOT FOUND",INDEX('Club-Region Mapping'!$C$2:$C$200,MATCH($C78,'Club-Region Mapping'!$A$2:$A$200,0))))</f>
        <v>Erie</v>
      </c>
      <c r="F78" s="28">
        <f t="shared" si="10"/>
        <v>4</v>
      </c>
      <c r="G78" s="28">
        <f t="shared" si="11"/>
        <v>2</v>
      </c>
      <c r="H78" s="28" t="str">
        <f t="shared" si="12"/>
        <v>Yes</v>
      </c>
      <c r="I78" s="28">
        <f t="shared" si="13"/>
        <v>2</v>
      </c>
      <c r="J78" s="28" t="str">
        <f t="shared" si="14"/>
        <v>Yes</v>
      </c>
    </row>
    <row r="79" spans="1:10" x14ac:dyDescent="0.75">
      <c r="A79" s="27">
        <v>5</v>
      </c>
      <c r="B79" s="27" t="s">
        <v>190</v>
      </c>
      <c r="C79" s="27" t="s">
        <v>67</v>
      </c>
      <c r="D79" s="28">
        <f>IF($C79="","",IF(ISNA(MATCH($C79,'Club-Region Mapping'!$A$2:$A$200,0)),"NOT FOUND",INDEX('Club-Region Mapping'!$B$2:$B$200,MATCH($C79,'Club-Region Mapping'!$A$2:$A$200,0))))</f>
        <v>0</v>
      </c>
      <c r="E79" s="28" t="str">
        <f>IF($C79="","",IF(ISNA(MATCH($C79,'Club-Region Mapping'!$A$2:$A$200,0)),"NOT FOUND",INDEX('Club-Region Mapping'!$C$2:$C$200,MATCH($C79,'Club-Region Mapping'!$A$2:$A$200,0))))</f>
        <v>Port Colborne</v>
      </c>
      <c r="F79" s="28">
        <f t="shared" si="10"/>
        <v>5</v>
      </c>
      <c r="G79" s="28">
        <f t="shared" si="11"/>
        <v>1</v>
      </c>
      <c r="H79" s="28" t="str">
        <f t="shared" si="12"/>
        <v>Yes</v>
      </c>
      <c r="I79" s="28">
        <f t="shared" si="13"/>
        <v>1</v>
      </c>
      <c r="J79" s="28" t="str">
        <f t="shared" si="14"/>
        <v>Yes</v>
      </c>
    </row>
    <row r="80" spans="1:10" x14ac:dyDescent="0.75">
      <c r="A80" s="27">
        <v>6</v>
      </c>
      <c r="B80" s="27" t="s">
        <v>223</v>
      </c>
      <c r="C80" s="27" t="s">
        <v>59</v>
      </c>
      <c r="D80" s="28">
        <f>IF($C80="","",IF(ISNA(MATCH($C80,'Club-Region Mapping'!$A$2:$A$200,0)),"NOT FOUND",INDEX('Club-Region Mapping'!$B$2:$B$200,MATCH($C80,'Club-Region Mapping'!$A$2:$A$200,0))))</f>
        <v>0</v>
      </c>
      <c r="E80" s="28" t="str">
        <f>IF($C80="","",IF(ISNA(MATCH($C80,'Club-Region Mapping'!$A$2:$A$200,0)),"NOT FOUND",INDEX('Club-Region Mapping'!$C$2:$C$200,MATCH($C80,'Club-Region Mapping'!$A$2:$A$200,0))))</f>
        <v>Port Dover</v>
      </c>
      <c r="F80" s="28">
        <f t="shared" si="10"/>
        <v>6</v>
      </c>
      <c r="G80" s="28">
        <f t="shared" si="11"/>
        <v>2</v>
      </c>
      <c r="H80" s="28" t="str">
        <f t="shared" si="12"/>
        <v>Yes</v>
      </c>
      <c r="I80" s="28">
        <f t="shared" si="13"/>
        <v>1</v>
      </c>
      <c r="J80" s="28" t="str">
        <f t="shared" si="14"/>
        <v>Yes</v>
      </c>
    </row>
    <row r="81" spans="1:10" x14ac:dyDescent="0.75">
      <c r="A81" s="27">
        <v>7</v>
      </c>
      <c r="B81" s="27" t="s">
        <v>224</v>
      </c>
      <c r="C81" s="27" t="s">
        <v>57</v>
      </c>
      <c r="D81" s="28" t="str">
        <f>IF($C81="","",IF(ISNA(MATCH($C81,'Club-Region Mapping'!$A$2:$A$200,0)),"NOT FOUND",INDEX('Club-Region Mapping'!$B$2:$B$200,MATCH($C81,'Club-Region Mapping'!$A$2:$A$200,0))))</f>
        <v>Erie Yacht Club</v>
      </c>
      <c r="E81" s="28" t="str">
        <f>IF($C81="","",IF(ISNA(MATCH($C81,'Club-Region Mapping'!$A$2:$A$200,0)),"NOT FOUND",INDEX('Club-Region Mapping'!$C$2:$C$200,MATCH($C81,'Club-Region Mapping'!$A$2:$A$200,0))))</f>
        <v>Erie</v>
      </c>
      <c r="F81" s="28">
        <f t="shared" si="10"/>
        <v>7</v>
      </c>
      <c r="G81" s="28">
        <f t="shared" si="11"/>
        <v>3</v>
      </c>
      <c r="H81" s="28" t="str">
        <f t="shared" si="12"/>
        <v>Yes</v>
      </c>
      <c r="I81" s="28">
        <f t="shared" si="13"/>
        <v>3</v>
      </c>
      <c r="J81" s="28" t="str">
        <f t="shared" si="14"/>
        <v>Yes</v>
      </c>
    </row>
    <row r="82" spans="1:10" x14ac:dyDescent="0.75">
      <c r="A82" s="27"/>
      <c r="B82" s="27"/>
      <c r="C82" s="27"/>
      <c r="D82" s="28" t="str">
        <f>IF($C82="","",IF(ISNA(MATCH($C82,'Club-Region Mapping'!$A$2:$A$200,0)),"NOT FOUND",INDEX('Club-Region Mapping'!$B$2:$B$200,MATCH($C82,'Club-Region Mapping'!$A$2:$A$200,0))))</f>
        <v/>
      </c>
      <c r="E82" s="28" t="str">
        <f>IF($C82="","",IF(ISNA(MATCH($C82,'Club-Region Mapping'!$A$2:$A$200,0)),"NOT FOUND",INDEX('Club-Region Mapping'!$C$2:$C$200,MATCH($C82,'Club-Region Mapping'!$A$2:$A$200,0))))</f>
        <v/>
      </c>
      <c r="F82" s="28" t="str">
        <f t="shared" si="10"/>
        <v/>
      </c>
      <c r="G82" s="28" t="str">
        <f t="shared" si="11"/>
        <v/>
      </c>
      <c r="H82" s="28" t="str">
        <f t="shared" si="12"/>
        <v/>
      </c>
      <c r="I82" s="28" t="str">
        <f t="shared" si="13"/>
        <v/>
      </c>
      <c r="J82" s="28" t="str">
        <f t="shared" si="14"/>
        <v/>
      </c>
    </row>
    <row r="83" spans="1:10" x14ac:dyDescent="0.75">
      <c r="A83" s="27"/>
      <c r="B83" s="27"/>
      <c r="C83" s="27"/>
      <c r="D83" s="28" t="str">
        <f>IF($C83="","",IF(ISNA(MATCH($C83,'Club-Region Mapping'!$A$2:$A$200,0)),"NOT FOUND",INDEX('Club-Region Mapping'!$B$2:$B$200,MATCH($C83,'Club-Region Mapping'!$A$2:$A$200,0))))</f>
        <v/>
      </c>
      <c r="E83" s="28" t="str">
        <f>IF($C83="","",IF(ISNA(MATCH($C83,'Club-Region Mapping'!$A$2:$A$200,0)),"NOT FOUND",INDEX('Club-Region Mapping'!$C$2:$C$200,MATCH($C83,'Club-Region Mapping'!$A$2:$A$200,0))))</f>
        <v/>
      </c>
      <c r="F83" s="28" t="str">
        <f t="shared" si="10"/>
        <v/>
      </c>
      <c r="G83" s="28" t="str">
        <f t="shared" si="11"/>
        <v/>
      </c>
      <c r="H83" s="28" t="str">
        <f t="shared" si="12"/>
        <v/>
      </c>
      <c r="I83" s="28" t="str">
        <f t="shared" si="13"/>
        <v/>
      </c>
      <c r="J83" s="28" t="str">
        <f t="shared" si="14"/>
        <v/>
      </c>
    </row>
    <row r="84" spans="1:10" x14ac:dyDescent="0.75">
      <c r="A84" s="27"/>
      <c r="B84" s="27"/>
      <c r="C84" s="27"/>
      <c r="D84" s="28" t="str">
        <f>IF($C84="","",IF(ISNA(MATCH($C84,'Club-Region Mapping'!$A$2:$A$200,0)),"NOT FOUND",INDEX('Club-Region Mapping'!$B$2:$B$200,MATCH($C84,'Club-Region Mapping'!$A$2:$A$200,0))))</f>
        <v/>
      </c>
      <c r="E84" s="28" t="str">
        <f>IF($C84="","",IF(ISNA(MATCH($C84,'Club-Region Mapping'!$A$2:$A$200,0)),"NOT FOUND",INDEX('Club-Region Mapping'!$C$2:$C$200,MATCH($C84,'Club-Region Mapping'!$A$2:$A$200,0))))</f>
        <v/>
      </c>
      <c r="F84" s="28" t="str">
        <f t="shared" si="10"/>
        <v/>
      </c>
      <c r="G84" s="28" t="str">
        <f t="shared" si="11"/>
        <v/>
      </c>
      <c r="H84" s="28" t="str">
        <f t="shared" si="12"/>
        <v/>
      </c>
      <c r="I84" s="28" t="str">
        <f t="shared" si="13"/>
        <v/>
      </c>
      <c r="J84" s="28" t="str">
        <f t="shared" si="14"/>
        <v/>
      </c>
    </row>
    <row r="85" spans="1:10" x14ac:dyDescent="0.75">
      <c r="A85" s="27"/>
      <c r="B85" s="27"/>
      <c r="C85" s="27"/>
      <c r="D85" s="28" t="str">
        <f>IF($C85="","",IF(ISNA(MATCH($C85,'Club-Region Mapping'!$A$2:$A$200,0)),"NOT FOUND",INDEX('Club-Region Mapping'!$B$2:$B$200,MATCH($C85,'Club-Region Mapping'!$A$2:$A$200,0))))</f>
        <v/>
      </c>
      <c r="E85" s="28" t="str">
        <f>IF($C85="","",IF(ISNA(MATCH($C85,'Club-Region Mapping'!$A$2:$A$200,0)),"NOT FOUND",INDEX('Club-Region Mapping'!$C$2:$C$200,MATCH($C85,'Club-Region Mapping'!$A$2:$A$200,0))))</f>
        <v/>
      </c>
      <c r="F85" s="28" t="str">
        <f t="shared" si="10"/>
        <v/>
      </c>
      <c r="G85" s="28" t="str">
        <f t="shared" si="11"/>
        <v/>
      </c>
      <c r="H85" s="28" t="str">
        <f t="shared" si="12"/>
        <v/>
      </c>
      <c r="I85" s="28" t="str">
        <f t="shared" si="13"/>
        <v/>
      </c>
      <c r="J85" s="28" t="str">
        <f t="shared" si="14"/>
        <v/>
      </c>
    </row>
    <row r="86" spans="1:10" x14ac:dyDescent="0.75">
      <c r="A86" s="27"/>
      <c r="B86" s="27"/>
      <c r="C86" s="27"/>
      <c r="D86" s="28" t="str">
        <f>IF($C86="","",IF(ISNA(MATCH($C86,'Club-Region Mapping'!$A$2:$A$200,0)),"NOT FOUND",INDEX('Club-Region Mapping'!$B$2:$B$200,MATCH($C86,'Club-Region Mapping'!$A$2:$A$200,0))))</f>
        <v/>
      </c>
      <c r="E86" s="28" t="str">
        <f>IF($C86="","",IF(ISNA(MATCH($C86,'Club-Region Mapping'!$A$2:$A$200,0)),"NOT FOUND",INDEX('Club-Region Mapping'!$C$2:$C$200,MATCH($C86,'Club-Region Mapping'!$A$2:$A$200,0))))</f>
        <v/>
      </c>
      <c r="F86" s="28" t="str">
        <f t="shared" si="10"/>
        <v/>
      </c>
      <c r="G86" s="28" t="str">
        <f t="shared" si="11"/>
        <v/>
      </c>
      <c r="H86" s="28" t="str">
        <f t="shared" si="12"/>
        <v/>
      </c>
      <c r="I86" s="28" t="str">
        <f t="shared" si="13"/>
        <v/>
      </c>
      <c r="J86" s="28" t="str">
        <f t="shared" si="14"/>
        <v/>
      </c>
    </row>
    <row r="87" spans="1:10" x14ac:dyDescent="0.75">
      <c r="A87" s="27"/>
      <c r="B87" s="27"/>
      <c r="C87" s="27"/>
      <c r="D87" s="28" t="str">
        <f>IF($C87="","",IF(ISNA(MATCH($C87,'Club-Region Mapping'!$A$2:$A$200,0)),"NOT FOUND",INDEX('Club-Region Mapping'!$B$2:$B$200,MATCH($C87,'Club-Region Mapping'!$A$2:$A$200,0))))</f>
        <v/>
      </c>
      <c r="E87" s="28" t="str">
        <f>IF($C87="","",IF(ISNA(MATCH($C87,'Club-Region Mapping'!$A$2:$A$200,0)),"NOT FOUND",INDEX('Club-Region Mapping'!$C$2:$C$200,MATCH($C87,'Club-Region Mapping'!$A$2:$A$200,0))))</f>
        <v/>
      </c>
      <c r="F87" s="28" t="str">
        <f t="shared" si="10"/>
        <v/>
      </c>
      <c r="G87" s="28" t="str">
        <f t="shared" si="11"/>
        <v/>
      </c>
      <c r="H87" s="28" t="str">
        <f t="shared" si="12"/>
        <v/>
      </c>
      <c r="I87" s="28" t="str">
        <f t="shared" si="13"/>
        <v/>
      </c>
      <c r="J87" s="28" t="str">
        <f t="shared" si="14"/>
        <v/>
      </c>
    </row>
    <row r="88" spans="1:10" x14ac:dyDescent="0.75">
      <c r="A88" s="27"/>
      <c r="B88" s="27"/>
      <c r="C88" s="27"/>
      <c r="D88" s="28" t="str">
        <f>IF($C88="","",IF(ISNA(MATCH($C88,'Club-Region Mapping'!$A$2:$A$200,0)),"NOT FOUND",INDEX('Club-Region Mapping'!$B$2:$B$200,MATCH($C88,'Club-Region Mapping'!$A$2:$A$200,0))))</f>
        <v/>
      </c>
      <c r="E88" s="28" t="str">
        <f>IF($C88="","",IF(ISNA(MATCH($C88,'Club-Region Mapping'!$A$2:$A$200,0)),"NOT FOUND",INDEX('Club-Region Mapping'!$C$2:$C$200,MATCH($C88,'Club-Region Mapping'!$A$2:$A$200,0))))</f>
        <v/>
      </c>
      <c r="F88" s="28" t="str">
        <f t="shared" si="10"/>
        <v/>
      </c>
      <c r="G88" s="28" t="str">
        <f t="shared" si="11"/>
        <v/>
      </c>
      <c r="H88" s="28" t="str">
        <f t="shared" si="12"/>
        <v/>
      </c>
      <c r="I88" s="28" t="str">
        <f t="shared" si="13"/>
        <v/>
      </c>
      <c r="J88" s="28" t="str">
        <f t="shared" si="14"/>
        <v/>
      </c>
    </row>
    <row r="89" spans="1:10" x14ac:dyDescent="0.75">
      <c r="A89" s="27"/>
      <c r="B89" s="27"/>
      <c r="C89" s="27"/>
      <c r="D89" s="28" t="str">
        <f>IF($C89="","",IF(ISNA(MATCH($C89,'Club-Region Mapping'!$A$2:$A$200,0)),"NOT FOUND",INDEX('Club-Region Mapping'!$B$2:$B$200,MATCH($C89,'Club-Region Mapping'!$A$2:$A$200,0))))</f>
        <v/>
      </c>
      <c r="E89" s="28" t="str">
        <f>IF($C89="","",IF(ISNA(MATCH($C89,'Club-Region Mapping'!$A$2:$A$200,0)),"NOT FOUND",INDEX('Club-Region Mapping'!$C$2:$C$200,MATCH($C89,'Club-Region Mapping'!$A$2:$A$200,0))))</f>
        <v/>
      </c>
      <c r="F89" s="28" t="str">
        <f t="shared" si="10"/>
        <v/>
      </c>
      <c r="G89" s="28" t="str">
        <f t="shared" si="11"/>
        <v/>
      </c>
      <c r="H89" s="28" t="str">
        <f t="shared" si="12"/>
        <v/>
      </c>
      <c r="I89" s="28" t="str">
        <f t="shared" si="13"/>
        <v/>
      </c>
      <c r="J89" s="28" t="str">
        <f t="shared" si="14"/>
        <v/>
      </c>
    </row>
    <row r="91" spans="1:10" x14ac:dyDescent="0.75">
      <c r="A91" s="2" t="s">
        <v>106</v>
      </c>
      <c r="B91" s="2"/>
      <c r="C91" s="2"/>
      <c r="D91" s="2"/>
      <c r="E91" s="2"/>
      <c r="F91" s="2"/>
      <c r="G91" s="2"/>
      <c r="H91" s="2"/>
      <c r="I91" s="2"/>
      <c r="J91" s="2"/>
    </row>
    <row r="92" spans="1:10" ht="24.75" x14ac:dyDescent="0.75">
      <c r="B92" s="29" t="s">
        <v>49</v>
      </c>
      <c r="C92" s="29" t="s">
        <v>57</v>
      </c>
      <c r="D92" s="29" t="s">
        <v>53</v>
      </c>
    </row>
    <row r="93" spans="1:10" x14ac:dyDescent="0.75">
      <c r="A93" s="28" t="s">
        <v>95</v>
      </c>
      <c r="B93" s="30">
        <f>COUNTIFS($D$75:$D$89,"Buffalo Yacht Club")</f>
        <v>1</v>
      </c>
      <c r="C93" s="30">
        <f>COUNTIFS($D$75:$D$89,"Erie Yacht Club")</f>
        <v>3</v>
      </c>
      <c r="D93" s="30">
        <f>COUNTIFS($D$75:$D$89,"Buffalo Canoe Club")</f>
        <v>1</v>
      </c>
    </row>
    <row r="94" spans="1:10" x14ac:dyDescent="0.75">
      <c r="A94" s="28" t="s">
        <v>96</v>
      </c>
      <c r="B94" s="30">
        <f>IF(COUNTA($B$75:$B$89)&gt;0,MAX(0,3-B93)*10,0)</f>
        <v>20</v>
      </c>
      <c r="C94" s="30">
        <f>IF(COUNTA($B$75:$B$89)&gt;0,MAX(0,3-C93)*10,0)</f>
        <v>0</v>
      </c>
      <c r="D94" s="30">
        <f>IF(COUNTA($B$75:$B$89)&gt;0,MAX(0,3-D93)*10,0)</f>
        <v>20</v>
      </c>
    </row>
    <row r="95" spans="1:10" x14ac:dyDescent="0.75">
      <c r="A95" s="31" t="s">
        <v>107</v>
      </c>
      <c r="B95" s="32">
        <f>SUMIFS($F$75:$F$89,$D$75:$D$89,"Buffalo Yacht Club",$H$75:$H$89,"Yes")+B94</f>
        <v>22</v>
      </c>
      <c r="C95" s="32">
        <f>SUMIFS($F$75:$F$89,$D$75:$D$89,"Erie Yacht Club",$H$75:$H$89,"Yes")+C94</f>
        <v>11.75</v>
      </c>
      <c r="D95" s="32">
        <f>SUMIFS($F$75:$F$89,$D$75:$D$89,"Buffalo Canoe Club",$H$75:$H$89,"Yes")+D94</f>
        <v>23</v>
      </c>
    </row>
    <row r="97" spans="1:10" x14ac:dyDescent="0.75">
      <c r="A97" s="5" t="s">
        <v>108</v>
      </c>
      <c r="B97" s="5"/>
      <c r="C97" s="5"/>
      <c r="D97" s="5"/>
      <c r="E97" s="5"/>
      <c r="F97" s="5"/>
      <c r="G97" s="5"/>
      <c r="H97" s="5"/>
      <c r="I97" s="5"/>
      <c r="J97" s="5"/>
    </row>
    <row r="98" spans="1:10" ht="24.75" x14ac:dyDescent="0.75">
      <c r="B98" s="33" t="s">
        <v>50</v>
      </c>
      <c r="C98" s="33" t="s">
        <v>58</v>
      </c>
      <c r="D98" s="33" t="s">
        <v>60</v>
      </c>
      <c r="E98" s="33" t="s">
        <v>70</v>
      </c>
      <c r="F98" s="33" t="s">
        <v>68</v>
      </c>
    </row>
    <row r="99" spans="1:10" x14ac:dyDescent="0.75">
      <c r="A99" s="34" t="s">
        <v>95</v>
      </c>
      <c r="B99" s="30">
        <f>COUNTIFS($E$75:$E$89,"Buffalo")</f>
        <v>2</v>
      </c>
      <c r="C99" s="30">
        <f>COUNTIFS($E$75:$E$89,"Erie")</f>
        <v>3</v>
      </c>
      <c r="D99" s="30">
        <f>COUNTIFS($E$75:$E$89,"Port Dover")</f>
        <v>1</v>
      </c>
      <c r="E99" s="30">
        <f>COUNTIFS($E$75:$E$89,"Dunkirk")</f>
        <v>0</v>
      </c>
      <c r="F99" s="30">
        <f>COUNTIFS($E$75:$E$89,"Port Colborne")</f>
        <v>1</v>
      </c>
    </row>
    <row r="100" spans="1:10" x14ac:dyDescent="0.75">
      <c r="A100" s="34" t="s">
        <v>96</v>
      </c>
      <c r="B100" s="30">
        <f>IF(COUNTA($B$75:$B$89)&gt;0,MAX(0,3-B99)*10,0)</f>
        <v>10</v>
      </c>
      <c r="C100" s="30">
        <f>IF(COUNTA($B$75:$B$89)&gt;0,MAX(0,3-C99)*10,0)</f>
        <v>0</v>
      </c>
      <c r="D100" s="30">
        <f>IF(COUNTA($B$75:$B$89)&gt;0,MAX(0,3-D99)*10,0)</f>
        <v>20</v>
      </c>
      <c r="E100" s="30">
        <f>IF(COUNTA($B$75:$B$89)&gt;0,MAX(0,3-E99)*10,0)</f>
        <v>30</v>
      </c>
      <c r="F100" s="30">
        <f>IF(COUNTA($B$75:$B$89)&gt;0,MAX(0,3-F99)*10,0)</f>
        <v>20</v>
      </c>
    </row>
    <row r="101" spans="1:10" x14ac:dyDescent="0.75">
      <c r="A101" s="34" t="s">
        <v>109</v>
      </c>
      <c r="B101" s="25">
        <f>SUMIFS($F$75:$F$89,$E$75:$E$89,"Buffalo",$J$75:$J$89,"Yes")+B100</f>
        <v>15</v>
      </c>
      <c r="C101" s="25">
        <f>SUMIFS($F$75:$F$89,$E$75:$E$89,"Erie",$J$75:$J$89,"Yes")+C100</f>
        <v>11.75</v>
      </c>
      <c r="D101" s="25">
        <f>SUMIFS($F$75:$F$89,$E$75:$E$89,"Port Dover",$J$75:$J$89,"Yes")+D100</f>
        <v>26</v>
      </c>
      <c r="E101" s="25">
        <f>SUMIFS($F$75:$F$89,$E$75:$E$89,"Dunkirk",$J$75:$J$89,"Yes")+E100</f>
        <v>30</v>
      </c>
      <c r="F101" s="25">
        <f>SUMIFS($F$75:$F$89,$E$75:$E$89,"Port Colborne",$J$75:$J$89,"Yes")+F100</f>
        <v>25</v>
      </c>
    </row>
    <row r="103" spans="1:10" ht="15.5" x14ac:dyDescent="0.75">
      <c r="A103" s="3" t="s">
        <v>110</v>
      </c>
      <c r="B103" s="3"/>
      <c r="C103" s="3"/>
      <c r="D103" s="3"/>
      <c r="E103" s="3"/>
      <c r="F103" s="3"/>
      <c r="G103" s="3"/>
      <c r="H103" s="3"/>
      <c r="I103" s="3"/>
      <c r="J103" s="3"/>
    </row>
    <row r="104" spans="1:10" ht="26" x14ac:dyDescent="0.75">
      <c r="A104" s="26" t="s">
        <v>84</v>
      </c>
      <c r="B104" s="26" t="s">
        <v>85</v>
      </c>
      <c r="C104" s="26" t="s">
        <v>86</v>
      </c>
      <c r="D104" s="26" t="s">
        <v>87</v>
      </c>
      <c r="E104" s="26" t="s">
        <v>88</v>
      </c>
      <c r="F104" s="26" t="s">
        <v>89</v>
      </c>
      <c r="G104" s="26" t="s">
        <v>90</v>
      </c>
      <c r="H104" s="26" t="s">
        <v>91</v>
      </c>
      <c r="I104" s="26" t="s">
        <v>92</v>
      </c>
      <c r="J104" s="26" t="s">
        <v>93</v>
      </c>
    </row>
    <row r="105" spans="1:10" x14ac:dyDescent="0.75">
      <c r="A105" s="27">
        <v>1</v>
      </c>
      <c r="B105" s="27" t="s">
        <v>142</v>
      </c>
      <c r="C105" s="27" t="s">
        <v>51</v>
      </c>
      <c r="D105" s="28">
        <f>IF($C105="","",IF(ISNA(MATCH($C105,'Club-Region Mapping'!$A$2:$A$200,0)),"NOT FOUND",INDEX('Club-Region Mapping'!$B$2:$B$200,MATCH($C105,'Club-Region Mapping'!$A$2:$A$200,0))))</f>
        <v>0</v>
      </c>
      <c r="E105" s="28" t="str">
        <f>IF($C105="","",IF(ISNA(MATCH($C105,'Club-Region Mapping'!$A$2:$A$200,0)),"NOT FOUND",INDEX('Club-Region Mapping'!$C$2:$C$200,MATCH($C105,'Club-Region Mapping'!$A$2:$A$200,0))))</f>
        <v>Buffalo</v>
      </c>
      <c r="F105" s="28">
        <f t="shared" ref="F105:F119" si="15">IF($A105="","",IF($A105=1,0.75,$A105))</f>
        <v>0.75</v>
      </c>
      <c r="G105" s="28">
        <f t="shared" ref="G105:G119" si="16">IF(OR($A105="",$D105="",$D105="NOT FOUND"),"",COUNTIFS($D$105:$D$119,$D105,$A$105:$A$119,"&lt;="&amp;$A105))</f>
        <v>1</v>
      </c>
      <c r="H105" s="28" t="str">
        <f t="shared" ref="H105:H119" si="17">IF($G105="","",IF($G105&lt;=3,"Yes","No"))</f>
        <v>Yes</v>
      </c>
      <c r="I105" s="28">
        <f t="shared" ref="I105:I119" si="18">IF(OR($A105="",$E105="",$E105="NOT FOUND"),"",COUNTIFS($E$105:$E$119,$E105,$A$105:$A$119,"&lt;="&amp;$A105))</f>
        <v>1</v>
      </c>
      <c r="J105" s="28" t="str">
        <f t="shared" ref="J105:J119" si="19">IF($I105="","",IF($I105&lt;=3,"Yes","No"))</f>
        <v>Yes</v>
      </c>
    </row>
    <row r="106" spans="1:10" x14ac:dyDescent="0.75">
      <c r="A106" s="27">
        <v>2</v>
      </c>
      <c r="B106" s="27" t="s">
        <v>151</v>
      </c>
      <c r="C106" s="27" t="s">
        <v>57</v>
      </c>
      <c r="D106" s="28" t="str">
        <f>IF($C106="","",IF(ISNA(MATCH($C106,'Club-Region Mapping'!$A$2:$A$200,0)),"NOT FOUND",INDEX('Club-Region Mapping'!$B$2:$B$200,MATCH($C106,'Club-Region Mapping'!$A$2:$A$200,0))))</f>
        <v>Erie Yacht Club</v>
      </c>
      <c r="E106" s="28" t="str">
        <f>IF($C106="","",IF(ISNA(MATCH($C106,'Club-Region Mapping'!$A$2:$A$200,0)),"NOT FOUND",INDEX('Club-Region Mapping'!$C$2:$C$200,MATCH($C106,'Club-Region Mapping'!$A$2:$A$200,0))))</f>
        <v>Erie</v>
      </c>
      <c r="F106" s="28">
        <f t="shared" si="15"/>
        <v>2</v>
      </c>
      <c r="G106" s="28">
        <f t="shared" si="16"/>
        <v>1</v>
      </c>
      <c r="H106" s="28" t="str">
        <f t="shared" si="17"/>
        <v>Yes</v>
      </c>
      <c r="I106" s="28">
        <f t="shared" si="18"/>
        <v>1</v>
      </c>
      <c r="J106" s="28" t="str">
        <f t="shared" si="19"/>
        <v>Yes</v>
      </c>
    </row>
    <row r="107" spans="1:10" x14ac:dyDescent="0.75">
      <c r="A107" s="27">
        <v>3</v>
      </c>
      <c r="B107" s="27" t="s">
        <v>144</v>
      </c>
      <c r="C107" s="27" t="s">
        <v>59</v>
      </c>
      <c r="D107" s="28">
        <f>IF($C107="","",IF(ISNA(MATCH($C107,'Club-Region Mapping'!$A$2:$A$200,0)),"NOT FOUND",INDEX('Club-Region Mapping'!$B$2:$B$200,MATCH($C107,'Club-Region Mapping'!$A$2:$A$200,0))))</f>
        <v>0</v>
      </c>
      <c r="E107" s="28" t="str">
        <f>IF($C107="","",IF(ISNA(MATCH($C107,'Club-Region Mapping'!$A$2:$A$200,0)),"NOT FOUND",INDEX('Club-Region Mapping'!$C$2:$C$200,MATCH($C107,'Club-Region Mapping'!$A$2:$A$200,0))))</f>
        <v>Port Dover</v>
      </c>
      <c r="F107" s="28">
        <f t="shared" si="15"/>
        <v>3</v>
      </c>
      <c r="G107" s="28">
        <f t="shared" si="16"/>
        <v>2</v>
      </c>
      <c r="H107" s="28" t="str">
        <f t="shared" si="17"/>
        <v>Yes</v>
      </c>
      <c r="I107" s="28">
        <f t="shared" si="18"/>
        <v>1</v>
      </c>
      <c r="J107" s="28" t="str">
        <f t="shared" si="19"/>
        <v>Yes</v>
      </c>
    </row>
    <row r="108" spans="1:10" x14ac:dyDescent="0.75">
      <c r="A108" s="27">
        <v>4</v>
      </c>
      <c r="B108" s="27" t="s">
        <v>215</v>
      </c>
      <c r="C108" s="27" t="s">
        <v>69</v>
      </c>
      <c r="D108" s="28">
        <f>IF($C108="","",IF(ISNA(MATCH($C108,'Club-Region Mapping'!$A$2:$A$200,0)),"NOT FOUND",INDEX('Club-Region Mapping'!$B$2:$B$200,MATCH($C108,'Club-Region Mapping'!$A$2:$A$200,0))))</f>
        <v>0</v>
      </c>
      <c r="E108" s="28" t="str">
        <f>IF($C108="","",IF(ISNA(MATCH($C108,'Club-Region Mapping'!$A$2:$A$200,0)),"NOT FOUND",INDEX('Club-Region Mapping'!$C$2:$C$200,MATCH($C108,'Club-Region Mapping'!$A$2:$A$200,0))))</f>
        <v>Dunkirk</v>
      </c>
      <c r="F108" s="28">
        <f t="shared" si="15"/>
        <v>4</v>
      </c>
      <c r="G108" s="28">
        <f t="shared" si="16"/>
        <v>3</v>
      </c>
      <c r="H108" s="28" t="str">
        <f t="shared" si="17"/>
        <v>Yes</v>
      </c>
      <c r="I108" s="28">
        <f t="shared" si="18"/>
        <v>1</v>
      </c>
      <c r="J108" s="28" t="str">
        <f t="shared" si="19"/>
        <v>Yes</v>
      </c>
    </row>
    <row r="109" spans="1:10" x14ac:dyDescent="0.75">
      <c r="A109" s="27">
        <v>5</v>
      </c>
      <c r="B109" s="27" t="s">
        <v>149</v>
      </c>
      <c r="C109" s="27" t="s">
        <v>57</v>
      </c>
      <c r="D109" s="28" t="str">
        <f>IF($C109="","",IF(ISNA(MATCH($C109,'Club-Region Mapping'!$A$2:$A$200,0)),"NOT FOUND",INDEX('Club-Region Mapping'!$B$2:$B$200,MATCH($C109,'Club-Region Mapping'!$A$2:$A$200,0))))</f>
        <v>Erie Yacht Club</v>
      </c>
      <c r="E109" s="28" t="str">
        <f>IF($C109="","",IF(ISNA(MATCH($C109,'Club-Region Mapping'!$A$2:$A$200,0)),"NOT FOUND",INDEX('Club-Region Mapping'!$C$2:$C$200,MATCH($C109,'Club-Region Mapping'!$A$2:$A$200,0))))</f>
        <v>Erie</v>
      </c>
      <c r="F109" s="28">
        <f t="shared" si="15"/>
        <v>5</v>
      </c>
      <c r="G109" s="28">
        <f t="shared" si="16"/>
        <v>2</v>
      </c>
      <c r="H109" s="28" t="str">
        <f t="shared" si="17"/>
        <v>Yes</v>
      </c>
      <c r="I109" s="28">
        <f t="shared" si="18"/>
        <v>2</v>
      </c>
      <c r="J109" s="28" t="str">
        <f t="shared" si="19"/>
        <v>Yes</v>
      </c>
    </row>
    <row r="110" spans="1:10" x14ac:dyDescent="0.75">
      <c r="A110" s="27">
        <v>6</v>
      </c>
      <c r="B110" s="27" t="s">
        <v>193</v>
      </c>
      <c r="C110" s="27" t="s">
        <v>54</v>
      </c>
      <c r="D110" s="28">
        <f>IF($C110="","",IF(ISNA(MATCH($C110,'Club-Region Mapping'!$A$2:$A$200,0)),"NOT FOUND",INDEX('Club-Region Mapping'!$B$2:$B$200,MATCH($C110,'Club-Region Mapping'!$A$2:$A$200,0))))</f>
        <v>0</v>
      </c>
      <c r="E110" s="28" t="str">
        <f>IF($C110="","",IF(ISNA(MATCH($C110,'Club-Region Mapping'!$A$2:$A$200,0)),"NOT FOUND",INDEX('Club-Region Mapping'!$C$2:$C$200,MATCH($C110,'Club-Region Mapping'!$A$2:$A$200,0))))</f>
        <v>Buffalo</v>
      </c>
      <c r="F110" s="28">
        <f t="shared" si="15"/>
        <v>6</v>
      </c>
      <c r="G110" s="28">
        <f t="shared" si="16"/>
        <v>4</v>
      </c>
      <c r="H110" s="28" t="str">
        <f t="shared" si="17"/>
        <v>No</v>
      </c>
      <c r="I110" s="28">
        <f t="shared" si="18"/>
        <v>2</v>
      </c>
      <c r="J110" s="28" t="str">
        <f t="shared" si="19"/>
        <v>Yes</v>
      </c>
    </row>
    <row r="111" spans="1:10" x14ac:dyDescent="0.75">
      <c r="A111" s="27"/>
      <c r="B111" s="27"/>
      <c r="C111" s="27"/>
      <c r="D111" s="28" t="str">
        <f>IF($C111="","",IF(ISNA(MATCH($C111,'Club-Region Mapping'!$A$2:$A$200,0)),"NOT FOUND",INDEX('Club-Region Mapping'!$B$2:$B$200,MATCH($C111,'Club-Region Mapping'!$A$2:$A$200,0))))</f>
        <v/>
      </c>
      <c r="E111" s="28" t="str">
        <f>IF($C111="","",IF(ISNA(MATCH($C111,'Club-Region Mapping'!$A$2:$A$200,0)),"NOT FOUND",INDEX('Club-Region Mapping'!$C$2:$C$200,MATCH($C111,'Club-Region Mapping'!$A$2:$A$200,0))))</f>
        <v/>
      </c>
      <c r="F111" s="28" t="str">
        <f t="shared" si="15"/>
        <v/>
      </c>
      <c r="G111" s="28" t="str">
        <f t="shared" si="16"/>
        <v/>
      </c>
      <c r="H111" s="28" t="str">
        <f t="shared" si="17"/>
        <v/>
      </c>
      <c r="I111" s="28" t="str">
        <f t="shared" si="18"/>
        <v/>
      </c>
      <c r="J111" s="28" t="str">
        <f t="shared" si="19"/>
        <v/>
      </c>
    </row>
    <row r="112" spans="1:10" x14ac:dyDescent="0.75">
      <c r="A112" s="27"/>
      <c r="B112" s="27"/>
      <c r="C112" s="27"/>
      <c r="D112" s="28" t="str">
        <f>IF($C112="","",IF(ISNA(MATCH($C112,'Club-Region Mapping'!$A$2:$A$200,0)),"NOT FOUND",INDEX('Club-Region Mapping'!$B$2:$B$200,MATCH($C112,'Club-Region Mapping'!$A$2:$A$200,0))))</f>
        <v/>
      </c>
      <c r="E112" s="28" t="str">
        <f>IF($C112="","",IF(ISNA(MATCH($C112,'Club-Region Mapping'!$A$2:$A$200,0)),"NOT FOUND",INDEX('Club-Region Mapping'!$C$2:$C$200,MATCH($C112,'Club-Region Mapping'!$A$2:$A$200,0))))</f>
        <v/>
      </c>
      <c r="F112" s="28" t="str">
        <f t="shared" si="15"/>
        <v/>
      </c>
      <c r="G112" s="28" t="str">
        <f t="shared" si="16"/>
        <v/>
      </c>
      <c r="H112" s="28" t="str">
        <f t="shared" si="17"/>
        <v/>
      </c>
      <c r="I112" s="28" t="str">
        <f t="shared" si="18"/>
        <v/>
      </c>
      <c r="J112" s="28" t="str">
        <f t="shared" si="19"/>
        <v/>
      </c>
    </row>
    <row r="113" spans="1:10" x14ac:dyDescent="0.75">
      <c r="A113" s="27"/>
      <c r="B113" s="27"/>
      <c r="C113" s="27"/>
      <c r="D113" s="28" t="str">
        <f>IF($C113="","",IF(ISNA(MATCH($C113,'Club-Region Mapping'!$A$2:$A$200,0)),"NOT FOUND",INDEX('Club-Region Mapping'!$B$2:$B$200,MATCH($C113,'Club-Region Mapping'!$A$2:$A$200,0))))</f>
        <v/>
      </c>
      <c r="E113" s="28" t="str">
        <f>IF($C113="","",IF(ISNA(MATCH($C113,'Club-Region Mapping'!$A$2:$A$200,0)),"NOT FOUND",INDEX('Club-Region Mapping'!$C$2:$C$200,MATCH($C113,'Club-Region Mapping'!$A$2:$A$200,0))))</f>
        <v/>
      </c>
      <c r="F113" s="28" t="str">
        <f t="shared" si="15"/>
        <v/>
      </c>
      <c r="G113" s="28" t="str">
        <f t="shared" si="16"/>
        <v/>
      </c>
      <c r="H113" s="28" t="str">
        <f t="shared" si="17"/>
        <v/>
      </c>
      <c r="I113" s="28" t="str">
        <f t="shared" si="18"/>
        <v/>
      </c>
      <c r="J113" s="28" t="str">
        <f t="shared" si="19"/>
        <v/>
      </c>
    </row>
    <row r="114" spans="1:10" x14ac:dyDescent="0.75">
      <c r="A114" s="27"/>
      <c r="B114" s="27"/>
      <c r="C114" s="27"/>
      <c r="D114" s="28" t="str">
        <f>IF($C114="","",IF(ISNA(MATCH($C114,'Club-Region Mapping'!$A$2:$A$200,0)),"NOT FOUND",INDEX('Club-Region Mapping'!$B$2:$B$200,MATCH($C114,'Club-Region Mapping'!$A$2:$A$200,0))))</f>
        <v/>
      </c>
      <c r="E114" s="28" t="str">
        <f>IF($C114="","",IF(ISNA(MATCH($C114,'Club-Region Mapping'!$A$2:$A$200,0)),"NOT FOUND",INDEX('Club-Region Mapping'!$C$2:$C$200,MATCH($C114,'Club-Region Mapping'!$A$2:$A$200,0))))</f>
        <v/>
      </c>
      <c r="F114" s="28" t="str">
        <f t="shared" si="15"/>
        <v/>
      </c>
      <c r="G114" s="28" t="str">
        <f t="shared" si="16"/>
        <v/>
      </c>
      <c r="H114" s="28" t="str">
        <f t="shared" si="17"/>
        <v/>
      </c>
      <c r="I114" s="28" t="str">
        <f t="shared" si="18"/>
        <v/>
      </c>
      <c r="J114" s="28" t="str">
        <f t="shared" si="19"/>
        <v/>
      </c>
    </row>
    <row r="115" spans="1:10" x14ac:dyDescent="0.75">
      <c r="A115" s="27"/>
      <c r="B115" s="27"/>
      <c r="C115" s="27"/>
      <c r="D115" s="28" t="str">
        <f>IF($C115="","",IF(ISNA(MATCH($C115,'Club-Region Mapping'!$A$2:$A$200,0)),"NOT FOUND",INDEX('Club-Region Mapping'!$B$2:$B$200,MATCH($C115,'Club-Region Mapping'!$A$2:$A$200,0))))</f>
        <v/>
      </c>
      <c r="E115" s="28" t="str">
        <f>IF($C115="","",IF(ISNA(MATCH($C115,'Club-Region Mapping'!$A$2:$A$200,0)),"NOT FOUND",INDEX('Club-Region Mapping'!$C$2:$C$200,MATCH($C115,'Club-Region Mapping'!$A$2:$A$200,0))))</f>
        <v/>
      </c>
      <c r="F115" s="28" t="str">
        <f t="shared" si="15"/>
        <v/>
      </c>
      <c r="G115" s="28" t="str">
        <f t="shared" si="16"/>
        <v/>
      </c>
      <c r="H115" s="28" t="str">
        <f t="shared" si="17"/>
        <v/>
      </c>
      <c r="I115" s="28" t="str">
        <f t="shared" si="18"/>
        <v/>
      </c>
      <c r="J115" s="28" t="str">
        <f t="shared" si="19"/>
        <v/>
      </c>
    </row>
    <row r="116" spans="1:10" x14ac:dyDescent="0.75">
      <c r="A116" s="27"/>
      <c r="B116" s="27"/>
      <c r="C116" s="27"/>
      <c r="D116" s="28" t="str">
        <f>IF($C116="","",IF(ISNA(MATCH($C116,'Club-Region Mapping'!$A$2:$A$200,0)),"NOT FOUND",INDEX('Club-Region Mapping'!$B$2:$B$200,MATCH($C116,'Club-Region Mapping'!$A$2:$A$200,0))))</f>
        <v/>
      </c>
      <c r="E116" s="28" t="str">
        <f>IF($C116="","",IF(ISNA(MATCH($C116,'Club-Region Mapping'!$A$2:$A$200,0)),"NOT FOUND",INDEX('Club-Region Mapping'!$C$2:$C$200,MATCH($C116,'Club-Region Mapping'!$A$2:$A$200,0))))</f>
        <v/>
      </c>
      <c r="F116" s="28" t="str">
        <f t="shared" si="15"/>
        <v/>
      </c>
      <c r="G116" s="28" t="str">
        <f t="shared" si="16"/>
        <v/>
      </c>
      <c r="H116" s="28" t="str">
        <f t="shared" si="17"/>
        <v/>
      </c>
      <c r="I116" s="28" t="str">
        <f t="shared" si="18"/>
        <v/>
      </c>
      <c r="J116" s="28" t="str">
        <f t="shared" si="19"/>
        <v/>
      </c>
    </row>
    <row r="117" spans="1:10" x14ac:dyDescent="0.75">
      <c r="A117" s="27"/>
      <c r="B117" s="27"/>
      <c r="C117" s="27"/>
      <c r="D117" s="28" t="str">
        <f>IF($C117="","",IF(ISNA(MATCH($C117,'Club-Region Mapping'!$A$2:$A$200,0)),"NOT FOUND",INDEX('Club-Region Mapping'!$B$2:$B$200,MATCH($C117,'Club-Region Mapping'!$A$2:$A$200,0))))</f>
        <v/>
      </c>
      <c r="E117" s="28" t="str">
        <f>IF($C117="","",IF(ISNA(MATCH($C117,'Club-Region Mapping'!$A$2:$A$200,0)),"NOT FOUND",INDEX('Club-Region Mapping'!$C$2:$C$200,MATCH($C117,'Club-Region Mapping'!$A$2:$A$200,0))))</f>
        <v/>
      </c>
      <c r="F117" s="28" t="str">
        <f t="shared" si="15"/>
        <v/>
      </c>
      <c r="G117" s="28" t="str">
        <f t="shared" si="16"/>
        <v/>
      </c>
      <c r="H117" s="28" t="str">
        <f t="shared" si="17"/>
        <v/>
      </c>
      <c r="I117" s="28" t="str">
        <f t="shared" si="18"/>
        <v/>
      </c>
      <c r="J117" s="28" t="str">
        <f t="shared" si="19"/>
        <v/>
      </c>
    </row>
    <row r="118" spans="1:10" x14ac:dyDescent="0.75">
      <c r="A118" s="27"/>
      <c r="B118" s="27"/>
      <c r="C118" s="27"/>
      <c r="D118" s="28" t="str">
        <f>IF($C118="","",IF(ISNA(MATCH($C118,'Club-Region Mapping'!$A$2:$A$200,0)),"NOT FOUND",INDEX('Club-Region Mapping'!$B$2:$B$200,MATCH($C118,'Club-Region Mapping'!$A$2:$A$200,0))))</f>
        <v/>
      </c>
      <c r="E118" s="28" t="str">
        <f>IF($C118="","",IF(ISNA(MATCH($C118,'Club-Region Mapping'!$A$2:$A$200,0)),"NOT FOUND",INDEX('Club-Region Mapping'!$C$2:$C$200,MATCH($C118,'Club-Region Mapping'!$A$2:$A$200,0))))</f>
        <v/>
      </c>
      <c r="F118" s="28" t="str">
        <f t="shared" si="15"/>
        <v/>
      </c>
      <c r="G118" s="28" t="str">
        <f t="shared" si="16"/>
        <v/>
      </c>
      <c r="H118" s="28" t="str">
        <f t="shared" si="17"/>
        <v/>
      </c>
      <c r="I118" s="28" t="str">
        <f t="shared" si="18"/>
        <v/>
      </c>
      <c r="J118" s="28" t="str">
        <f t="shared" si="19"/>
        <v/>
      </c>
    </row>
    <row r="119" spans="1:10" x14ac:dyDescent="0.75">
      <c r="A119" s="27"/>
      <c r="B119" s="27"/>
      <c r="C119" s="27"/>
      <c r="D119" s="28" t="str">
        <f>IF($C119="","",IF(ISNA(MATCH($C119,'Club-Region Mapping'!$A$2:$A$200,0)),"NOT FOUND",INDEX('Club-Region Mapping'!$B$2:$B$200,MATCH($C119,'Club-Region Mapping'!$A$2:$A$200,0))))</f>
        <v/>
      </c>
      <c r="E119" s="28" t="str">
        <f>IF($C119="","",IF(ISNA(MATCH($C119,'Club-Region Mapping'!$A$2:$A$200,0)),"NOT FOUND",INDEX('Club-Region Mapping'!$C$2:$C$200,MATCH($C119,'Club-Region Mapping'!$A$2:$A$200,0))))</f>
        <v/>
      </c>
      <c r="F119" s="28" t="str">
        <f t="shared" si="15"/>
        <v/>
      </c>
      <c r="G119" s="28" t="str">
        <f t="shared" si="16"/>
        <v/>
      </c>
      <c r="H119" s="28" t="str">
        <f t="shared" si="17"/>
        <v/>
      </c>
      <c r="I119" s="28" t="str">
        <f t="shared" si="18"/>
        <v/>
      </c>
      <c r="J119" s="28" t="str">
        <f t="shared" si="19"/>
        <v/>
      </c>
    </row>
    <row r="121" spans="1:10" x14ac:dyDescent="0.75">
      <c r="A121" s="2" t="s">
        <v>111</v>
      </c>
      <c r="B121" s="2"/>
      <c r="C121" s="2"/>
      <c r="D121" s="2"/>
      <c r="E121" s="2"/>
      <c r="F121" s="2"/>
      <c r="G121" s="2"/>
      <c r="H121" s="2"/>
      <c r="I121" s="2"/>
      <c r="J121" s="2"/>
    </row>
    <row r="122" spans="1:10" ht="24.75" x14ac:dyDescent="0.75">
      <c r="B122" s="29" t="s">
        <v>49</v>
      </c>
      <c r="C122" s="29" t="s">
        <v>57</v>
      </c>
      <c r="D122" s="29" t="s">
        <v>53</v>
      </c>
    </row>
    <row r="123" spans="1:10" x14ac:dyDescent="0.75">
      <c r="A123" s="28" t="s">
        <v>95</v>
      </c>
      <c r="B123" s="30">
        <f>COUNTIFS($D$105:$D$119,"Buffalo Yacht Club")</f>
        <v>0</v>
      </c>
      <c r="C123" s="30">
        <f>COUNTIFS($D$105:$D$119,"Erie Yacht Club")</f>
        <v>2</v>
      </c>
      <c r="D123" s="30">
        <f>COUNTIFS($D$105:$D$119,"Buffalo Canoe Club")</f>
        <v>0</v>
      </c>
    </row>
    <row r="124" spans="1:10" x14ac:dyDescent="0.75">
      <c r="A124" s="28" t="s">
        <v>96</v>
      </c>
      <c r="B124" s="30">
        <f>IF(COUNTA($B$105:$B$119)&gt;0,MAX(0,3-B123)*10,0)</f>
        <v>30</v>
      </c>
      <c r="C124" s="30">
        <f>IF(COUNTA($B$105:$B$119)&gt;0,MAX(0,3-C123)*10,0)</f>
        <v>10</v>
      </c>
      <c r="D124" s="30">
        <f>IF(COUNTA($B$105:$B$119)&gt;0,MAX(0,3-D123)*10,0)</f>
        <v>30</v>
      </c>
    </row>
    <row r="125" spans="1:10" x14ac:dyDescent="0.75">
      <c r="A125" s="31" t="s">
        <v>112</v>
      </c>
      <c r="B125" s="32">
        <f>SUMIFS($F$105:$F$119,$D$105:$D$119,"Buffalo Yacht Club",$H$105:$H$119,"Yes")+B124</f>
        <v>30</v>
      </c>
      <c r="C125" s="32">
        <f>SUMIFS($F$105:$F$119,$D$105:$D$119,"Erie Yacht Club",$H$105:$H$119,"Yes")+C124</f>
        <v>17</v>
      </c>
      <c r="D125" s="32">
        <f>SUMIFS($F$105:$F$119,$D$105:$D$119,"Buffalo Canoe Club",$H$105:$H$119,"Yes")+D124</f>
        <v>30</v>
      </c>
    </row>
    <row r="127" spans="1:10" x14ac:dyDescent="0.75">
      <c r="A127" s="5" t="s">
        <v>113</v>
      </c>
      <c r="B127" s="5"/>
      <c r="C127" s="5"/>
      <c r="D127" s="5"/>
      <c r="E127" s="5"/>
      <c r="F127" s="5"/>
      <c r="G127" s="5"/>
      <c r="H127" s="5"/>
      <c r="I127" s="5"/>
      <c r="J127" s="5"/>
    </row>
    <row r="128" spans="1:10" ht="24.75" x14ac:dyDescent="0.75">
      <c r="B128" s="33" t="s">
        <v>50</v>
      </c>
      <c r="C128" s="33" t="s">
        <v>58</v>
      </c>
      <c r="D128" s="33" t="s">
        <v>60</v>
      </c>
      <c r="E128" s="33" t="s">
        <v>70</v>
      </c>
      <c r="F128" s="33" t="s">
        <v>68</v>
      </c>
    </row>
    <row r="129" spans="1:10" x14ac:dyDescent="0.75">
      <c r="A129" s="34" t="s">
        <v>95</v>
      </c>
      <c r="B129" s="30">
        <f>COUNTIFS($E$105:$E$119,"Buffalo")</f>
        <v>2</v>
      </c>
      <c r="C129" s="30">
        <f>COUNTIFS($E$105:$E$119,"Erie")</f>
        <v>2</v>
      </c>
      <c r="D129" s="30">
        <f>COUNTIFS($E$105:$E$119,"Port Dover")</f>
        <v>1</v>
      </c>
      <c r="E129" s="30">
        <f>COUNTIFS($E$105:$E$119,"Dunkirk")</f>
        <v>1</v>
      </c>
      <c r="F129" s="30">
        <f>COUNTIFS($E$105:$E$119,"Port Colborne")</f>
        <v>0</v>
      </c>
    </row>
    <row r="130" spans="1:10" x14ac:dyDescent="0.75">
      <c r="A130" s="34" t="s">
        <v>96</v>
      </c>
      <c r="B130" s="30">
        <f>IF(COUNTA($B$105:$B$119)&gt;0,MAX(0,3-B129)*10,0)</f>
        <v>10</v>
      </c>
      <c r="C130" s="30">
        <f>IF(COUNTA($B$105:$B$119)&gt;0,MAX(0,3-C129)*10,0)</f>
        <v>10</v>
      </c>
      <c r="D130" s="30">
        <f>IF(COUNTA($B$105:$B$119)&gt;0,MAX(0,3-D129)*10,0)</f>
        <v>20</v>
      </c>
      <c r="E130" s="30">
        <f>IF(COUNTA($B$105:$B$119)&gt;0,MAX(0,3-E129)*10,0)</f>
        <v>20</v>
      </c>
      <c r="F130" s="30">
        <f>IF(COUNTA($B$105:$B$119)&gt;0,MAX(0,3-F129)*10,0)</f>
        <v>30</v>
      </c>
    </row>
    <row r="131" spans="1:10" x14ac:dyDescent="0.75">
      <c r="A131" s="34" t="s">
        <v>114</v>
      </c>
      <c r="B131" s="25">
        <f>SUMIFS($F$105:$F$119,$E$105:$E$119,"Buffalo",$J$105:$J$119,"Yes")+B130</f>
        <v>16.75</v>
      </c>
      <c r="C131" s="25">
        <f>SUMIFS($F$105:$F$119,$E$105:$E$119,"Erie",$J$105:$J$119,"Yes")+C130</f>
        <v>17</v>
      </c>
      <c r="D131" s="25">
        <f>SUMIFS($F$105:$F$119,$E$105:$E$119,"Port Dover",$J$105:$J$119,"Yes")+D130</f>
        <v>23</v>
      </c>
      <c r="E131" s="25">
        <f>SUMIFS($F$105:$F$119,$E$105:$E$119,"Dunkirk",$J$105:$J$119,"Yes")+E130</f>
        <v>24</v>
      </c>
      <c r="F131" s="25">
        <f>SUMIFS($F$105:$F$119,$E$105:$E$119,"Port Colborne",$J$105:$J$119,"Yes")+F130</f>
        <v>30</v>
      </c>
    </row>
    <row r="133" spans="1:10" ht="15.5" x14ac:dyDescent="0.75">
      <c r="A133" s="3" t="s">
        <v>115</v>
      </c>
      <c r="B133" s="3"/>
      <c r="C133" s="3"/>
      <c r="D133" s="3"/>
      <c r="E133" s="3"/>
      <c r="F133" s="3"/>
      <c r="G133" s="3"/>
      <c r="H133" s="3"/>
      <c r="I133" s="3"/>
      <c r="J133" s="3"/>
    </row>
    <row r="134" spans="1:10" ht="26" x14ac:dyDescent="0.75">
      <c r="A134" s="26" t="s">
        <v>84</v>
      </c>
      <c r="B134" s="26" t="s">
        <v>85</v>
      </c>
      <c r="C134" s="26" t="s">
        <v>86</v>
      </c>
      <c r="D134" s="26" t="s">
        <v>87</v>
      </c>
      <c r="E134" s="26" t="s">
        <v>88</v>
      </c>
      <c r="F134" s="26" t="s">
        <v>89</v>
      </c>
      <c r="G134" s="26" t="s">
        <v>90</v>
      </c>
      <c r="H134" s="26" t="s">
        <v>91</v>
      </c>
      <c r="I134" s="26" t="s">
        <v>92</v>
      </c>
      <c r="J134" s="26" t="s">
        <v>93</v>
      </c>
    </row>
    <row r="135" spans="1:10" x14ac:dyDescent="0.75">
      <c r="A135" s="27">
        <v>1</v>
      </c>
      <c r="B135" s="27" t="s">
        <v>213</v>
      </c>
      <c r="C135" s="27" t="s">
        <v>57</v>
      </c>
      <c r="D135" s="28" t="str">
        <f>IF($C135="","",IF(ISNA(MATCH($C135,'Club-Region Mapping'!$A$2:$A$200,0)),"NOT FOUND",INDEX('Club-Region Mapping'!$B$2:$B$200,MATCH($C135,'Club-Region Mapping'!$A$2:$A$200,0))))</f>
        <v>Erie Yacht Club</v>
      </c>
      <c r="E135" s="28" t="str">
        <f>IF($C135="","",IF(ISNA(MATCH($C135,'Club-Region Mapping'!$A$2:$A$200,0)),"NOT FOUND",INDEX('Club-Region Mapping'!$C$2:$C$200,MATCH($C135,'Club-Region Mapping'!$A$2:$A$200,0))))</f>
        <v>Erie</v>
      </c>
      <c r="F135" s="28">
        <f t="shared" ref="F135:F149" si="20">IF($A135="","",IF($A135=1,0.75,$A135))</f>
        <v>0.75</v>
      </c>
      <c r="G135" s="28">
        <f t="shared" ref="G135:G149" si="21">IF(OR($A135="",$D135="",$D135="NOT FOUND"),"",COUNTIFS($D$135:$D$149,$D135,$A$135:$A$149,"&lt;="&amp;$A135))</f>
        <v>1</v>
      </c>
      <c r="H135" s="28" t="str">
        <f t="shared" ref="H135:H149" si="22">IF($G135="","",IF($G135&lt;=3,"Yes","No"))</f>
        <v>Yes</v>
      </c>
      <c r="I135" s="28">
        <f t="shared" ref="I135:I149" si="23">IF(OR($A135="",$E135="",$E135="NOT FOUND"),"",COUNTIFS($E$135:$E$149,$E135,$A$135:$A$149,"&lt;="&amp;$A135))</f>
        <v>1</v>
      </c>
      <c r="J135" s="28" t="str">
        <f t="shared" ref="J135:J149" si="24">IF($I135="","",IF($I135&lt;=3,"Yes","No"))</f>
        <v>Yes</v>
      </c>
    </row>
    <row r="136" spans="1:10" x14ac:dyDescent="0.75">
      <c r="A136" s="27">
        <v>2</v>
      </c>
      <c r="B136" s="27" t="s">
        <v>187</v>
      </c>
      <c r="C136" s="27" t="s">
        <v>57</v>
      </c>
      <c r="D136" s="28" t="str">
        <f>IF($C136="","",IF(ISNA(MATCH($C136,'Club-Region Mapping'!$A$2:$A$200,0)),"NOT FOUND",INDEX('Club-Region Mapping'!$B$2:$B$200,MATCH($C136,'Club-Region Mapping'!$A$2:$A$200,0))))</f>
        <v>Erie Yacht Club</v>
      </c>
      <c r="E136" s="28" t="str">
        <f>IF($C136="","",IF(ISNA(MATCH($C136,'Club-Region Mapping'!$A$2:$A$200,0)),"NOT FOUND",INDEX('Club-Region Mapping'!$C$2:$C$200,MATCH($C136,'Club-Region Mapping'!$A$2:$A$200,0))))</f>
        <v>Erie</v>
      </c>
      <c r="F136" s="28">
        <f t="shared" si="20"/>
        <v>2</v>
      </c>
      <c r="G136" s="28">
        <f t="shared" si="21"/>
        <v>2</v>
      </c>
      <c r="H136" s="28" t="str">
        <f t="shared" si="22"/>
        <v>Yes</v>
      </c>
      <c r="I136" s="28">
        <f t="shared" si="23"/>
        <v>2</v>
      </c>
      <c r="J136" s="28" t="str">
        <f t="shared" si="24"/>
        <v>Yes</v>
      </c>
    </row>
    <row r="137" spans="1:10" x14ac:dyDescent="0.75">
      <c r="A137" s="27">
        <v>3</v>
      </c>
      <c r="B137" s="27" t="s">
        <v>191</v>
      </c>
      <c r="C137" s="27" t="s">
        <v>57</v>
      </c>
      <c r="D137" s="28" t="str">
        <f>IF($C137="","",IF(ISNA(MATCH($C137,'Club-Region Mapping'!$A$2:$A$200,0)),"NOT FOUND",INDEX('Club-Region Mapping'!$B$2:$B$200,MATCH($C137,'Club-Region Mapping'!$A$2:$A$200,0))))</f>
        <v>Erie Yacht Club</v>
      </c>
      <c r="E137" s="28" t="str">
        <f>IF($C137="","",IF(ISNA(MATCH($C137,'Club-Region Mapping'!$A$2:$A$200,0)),"NOT FOUND",INDEX('Club-Region Mapping'!$C$2:$C$200,MATCH($C137,'Club-Region Mapping'!$A$2:$A$200,0))))</f>
        <v>Erie</v>
      </c>
      <c r="F137" s="28">
        <f t="shared" si="20"/>
        <v>3</v>
      </c>
      <c r="G137" s="28">
        <f t="shared" si="21"/>
        <v>3</v>
      </c>
      <c r="H137" s="28" t="str">
        <f t="shared" si="22"/>
        <v>Yes</v>
      </c>
      <c r="I137" s="28">
        <f t="shared" si="23"/>
        <v>3</v>
      </c>
      <c r="J137" s="28" t="str">
        <f t="shared" si="24"/>
        <v>Yes</v>
      </c>
    </row>
    <row r="138" spans="1:10" x14ac:dyDescent="0.75">
      <c r="A138" s="27">
        <v>4</v>
      </c>
      <c r="B138" s="27" t="s">
        <v>225</v>
      </c>
      <c r="C138" s="27" t="s">
        <v>59</v>
      </c>
      <c r="D138" s="28">
        <f>IF($C138="","",IF(ISNA(MATCH($C138,'Club-Region Mapping'!$A$2:$A$200,0)),"NOT FOUND",INDEX('Club-Region Mapping'!$B$2:$B$200,MATCH($C138,'Club-Region Mapping'!$A$2:$A$200,0))))</f>
        <v>0</v>
      </c>
      <c r="E138" s="28" t="str">
        <f>IF($C138="","",IF(ISNA(MATCH($C138,'Club-Region Mapping'!$A$2:$A$200,0)),"NOT FOUND",INDEX('Club-Region Mapping'!$C$2:$C$200,MATCH($C138,'Club-Region Mapping'!$A$2:$A$200,0))))</f>
        <v>Port Dover</v>
      </c>
      <c r="F138" s="28">
        <f t="shared" si="20"/>
        <v>4</v>
      </c>
      <c r="G138" s="28">
        <f t="shared" si="21"/>
        <v>1</v>
      </c>
      <c r="H138" s="28" t="str">
        <f t="shared" si="22"/>
        <v>Yes</v>
      </c>
      <c r="I138" s="28">
        <f t="shared" si="23"/>
        <v>1</v>
      </c>
      <c r="J138" s="28" t="str">
        <f t="shared" si="24"/>
        <v>Yes</v>
      </c>
    </row>
    <row r="139" spans="1:10" x14ac:dyDescent="0.75">
      <c r="A139" s="27">
        <v>5</v>
      </c>
      <c r="B139" s="27" t="s">
        <v>226</v>
      </c>
      <c r="C139" s="27" t="s">
        <v>57</v>
      </c>
      <c r="D139" s="28" t="str">
        <f>IF($C139="","",IF(ISNA(MATCH($C139,'Club-Region Mapping'!$A$2:$A$200,0)),"NOT FOUND",INDEX('Club-Region Mapping'!$B$2:$B$200,MATCH($C139,'Club-Region Mapping'!$A$2:$A$200,0))))</f>
        <v>Erie Yacht Club</v>
      </c>
      <c r="E139" s="28" t="str">
        <f>IF($C139="","",IF(ISNA(MATCH($C139,'Club-Region Mapping'!$A$2:$A$200,0)),"NOT FOUND",INDEX('Club-Region Mapping'!$C$2:$C$200,MATCH($C139,'Club-Region Mapping'!$A$2:$A$200,0))))</f>
        <v>Erie</v>
      </c>
      <c r="F139" s="28">
        <f t="shared" si="20"/>
        <v>5</v>
      </c>
      <c r="G139" s="28">
        <f t="shared" si="21"/>
        <v>4</v>
      </c>
      <c r="H139" s="28" t="str">
        <f t="shared" si="22"/>
        <v>No</v>
      </c>
      <c r="I139" s="28">
        <f t="shared" si="23"/>
        <v>4</v>
      </c>
      <c r="J139" s="28" t="str">
        <f t="shared" si="24"/>
        <v>No</v>
      </c>
    </row>
    <row r="140" spans="1:10" x14ac:dyDescent="0.75">
      <c r="A140" s="27">
        <v>6</v>
      </c>
      <c r="B140" s="27" t="s">
        <v>227</v>
      </c>
      <c r="C140" s="27" t="s">
        <v>66</v>
      </c>
      <c r="D140" s="28">
        <f>IF($C140="","",IF(ISNA(MATCH($C140,'Club-Region Mapping'!$A$2:$A$200,0)),"NOT FOUND",INDEX('Club-Region Mapping'!$B$2:$B$200,MATCH($C140,'Club-Region Mapping'!$A$2:$A$200,0))))</f>
        <v>0</v>
      </c>
      <c r="E140" s="28" t="str">
        <f>IF($C140="","",IF(ISNA(MATCH($C140,'Club-Region Mapping'!$A$2:$A$200,0)),"NOT FOUND",INDEX('Club-Region Mapping'!$C$2:$C$200,MATCH($C140,'Club-Region Mapping'!$A$2:$A$200,0))))</f>
        <v>Erie</v>
      </c>
      <c r="F140" s="28">
        <f t="shared" si="20"/>
        <v>6</v>
      </c>
      <c r="G140" s="28">
        <f t="shared" si="21"/>
        <v>2</v>
      </c>
      <c r="H140" s="28" t="str">
        <f t="shared" si="22"/>
        <v>Yes</v>
      </c>
      <c r="I140" s="28">
        <f t="shared" si="23"/>
        <v>5</v>
      </c>
      <c r="J140" s="28" t="str">
        <f t="shared" si="24"/>
        <v>No</v>
      </c>
    </row>
    <row r="141" spans="1:10" x14ac:dyDescent="0.75">
      <c r="A141" s="27">
        <v>7</v>
      </c>
      <c r="B141" s="27" t="s">
        <v>228</v>
      </c>
      <c r="C141" s="27" t="s">
        <v>51</v>
      </c>
      <c r="D141" s="28">
        <f>IF($C141="","",IF(ISNA(MATCH($C141,'Club-Region Mapping'!$A$2:$A$200,0)),"NOT FOUND",INDEX('Club-Region Mapping'!$B$2:$B$200,MATCH($C141,'Club-Region Mapping'!$A$2:$A$200,0))))</f>
        <v>0</v>
      </c>
      <c r="E141" s="28" t="str">
        <f>IF($C141="","",IF(ISNA(MATCH($C141,'Club-Region Mapping'!$A$2:$A$200,0)),"NOT FOUND",INDEX('Club-Region Mapping'!$C$2:$C$200,MATCH($C141,'Club-Region Mapping'!$A$2:$A$200,0))))</f>
        <v>Buffalo</v>
      </c>
      <c r="F141" s="28">
        <f t="shared" si="20"/>
        <v>7</v>
      </c>
      <c r="G141" s="28">
        <f t="shared" si="21"/>
        <v>3</v>
      </c>
      <c r="H141" s="28" t="str">
        <f t="shared" si="22"/>
        <v>Yes</v>
      </c>
      <c r="I141" s="28">
        <f t="shared" si="23"/>
        <v>1</v>
      </c>
      <c r="J141" s="28" t="str">
        <f t="shared" si="24"/>
        <v>Yes</v>
      </c>
    </row>
    <row r="142" spans="1:10" x14ac:dyDescent="0.75">
      <c r="A142" s="27">
        <v>8</v>
      </c>
      <c r="B142" s="27" t="s">
        <v>170</v>
      </c>
      <c r="C142" s="27" t="s">
        <v>61</v>
      </c>
      <c r="D142" s="28" t="str">
        <f>IF($C142="","",IF(ISNA(MATCH($C142,'Club-Region Mapping'!$A$2:$A$200,0)),"NOT FOUND",INDEX('Club-Region Mapping'!$B$2:$B$200,MATCH($C142,'Club-Region Mapping'!$A$2:$A$200,0))))</f>
        <v>Buffalo Yacht Club</v>
      </c>
      <c r="E142" s="28" t="str">
        <f>IF($C142="","",IF(ISNA(MATCH($C142,'Club-Region Mapping'!$A$2:$A$200,0)),"NOT FOUND",INDEX('Club-Region Mapping'!$C$2:$C$200,MATCH($C142,'Club-Region Mapping'!$A$2:$A$200,0))))</f>
        <v>Buffalo</v>
      </c>
      <c r="F142" s="28">
        <f t="shared" si="20"/>
        <v>8</v>
      </c>
      <c r="G142" s="28">
        <f t="shared" si="21"/>
        <v>1</v>
      </c>
      <c r="H142" s="28" t="str">
        <f t="shared" si="22"/>
        <v>Yes</v>
      </c>
      <c r="I142" s="28">
        <f t="shared" si="23"/>
        <v>2</v>
      </c>
      <c r="J142" s="28" t="str">
        <f t="shared" si="24"/>
        <v>Yes</v>
      </c>
    </row>
    <row r="143" spans="1:10" x14ac:dyDescent="0.75">
      <c r="A143" s="27"/>
      <c r="B143" s="27"/>
      <c r="C143" s="27"/>
      <c r="D143" s="28" t="str">
        <f>IF($C143="","",IF(ISNA(MATCH($C143,'Club-Region Mapping'!$A$2:$A$200,0)),"NOT FOUND",INDEX('Club-Region Mapping'!$B$2:$B$200,MATCH($C143,'Club-Region Mapping'!$A$2:$A$200,0))))</f>
        <v/>
      </c>
      <c r="E143" s="28" t="str">
        <f>IF($C143="","",IF(ISNA(MATCH($C143,'Club-Region Mapping'!$A$2:$A$200,0)),"NOT FOUND",INDEX('Club-Region Mapping'!$C$2:$C$200,MATCH($C143,'Club-Region Mapping'!$A$2:$A$200,0))))</f>
        <v/>
      </c>
      <c r="F143" s="28" t="str">
        <f t="shared" si="20"/>
        <v/>
      </c>
      <c r="G143" s="28" t="str">
        <f t="shared" si="21"/>
        <v/>
      </c>
      <c r="H143" s="28" t="str">
        <f t="shared" si="22"/>
        <v/>
      </c>
      <c r="I143" s="28" t="str">
        <f t="shared" si="23"/>
        <v/>
      </c>
      <c r="J143" s="28" t="str">
        <f t="shared" si="24"/>
        <v/>
      </c>
    </row>
    <row r="144" spans="1:10" x14ac:dyDescent="0.75">
      <c r="A144" s="27"/>
      <c r="B144" s="27"/>
      <c r="C144" s="27"/>
      <c r="D144" s="28" t="str">
        <f>IF($C144="","",IF(ISNA(MATCH($C144,'Club-Region Mapping'!$A$2:$A$200,0)),"NOT FOUND",INDEX('Club-Region Mapping'!$B$2:$B$200,MATCH($C144,'Club-Region Mapping'!$A$2:$A$200,0))))</f>
        <v/>
      </c>
      <c r="E144" s="28" t="str">
        <f>IF($C144="","",IF(ISNA(MATCH($C144,'Club-Region Mapping'!$A$2:$A$200,0)),"NOT FOUND",INDEX('Club-Region Mapping'!$C$2:$C$200,MATCH($C144,'Club-Region Mapping'!$A$2:$A$200,0))))</f>
        <v/>
      </c>
      <c r="F144" s="28" t="str">
        <f t="shared" si="20"/>
        <v/>
      </c>
      <c r="G144" s="28" t="str">
        <f t="shared" si="21"/>
        <v/>
      </c>
      <c r="H144" s="28" t="str">
        <f t="shared" si="22"/>
        <v/>
      </c>
      <c r="I144" s="28" t="str">
        <f t="shared" si="23"/>
        <v/>
      </c>
      <c r="J144" s="28" t="str">
        <f t="shared" si="24"/>
        <v/>
      </c>
    </row>
    <row r="145" spans="1:10" x14ac:dyDescent="0.75">
      <c r="A145" s="27"/>
      <c r="B145" s="27"/>
      <c r="C145" s="27"/>
      <c r="D145" s="28" t="str">
        <f>IF($C145="","",IF(ISNA(MATCH($C145,'Club-Region Mapping'!$A$2:$A$200,0)),"NOT FOUND",INDEX('Club-Region Mapping'!$B$2:$B$200,MATCH($C145,'Club-Region Mapping'!$A$2:$A$200,0))))</f>
        <v/>
      </c>
      <c r="E145" s="28" t="str">
        <f>IF($C145="","",IF(ISNA(MATCH($C145,'Club-Region Mapping'!$A$2:$A$200,0)),"NOT FOUND",INDEX('Club-Region Mapping'!$C$2:$C$200,MATCH($C145,'Club-Region Mapping'!$A$2:$A$200,0))))</f>
        <v/>
      </c>
      <c r="F145" s="28" t="str">
        <f t="shared" si="20"/>
        <v/>
      </c>
      <c r="G145" s="28" t="str">
        <f t="shared" si="21"/>
        <v/>
      </c>
      <c r="H145" s="28" t="str">
        <f t="shared" si="22"/>
        <v/>
      </c>
      <c r="I145" s="28" t="str">
        <f t="shared" si="23"/>
        <v/>
      </c>
      <c r="J145" s="28" t="str">
        <f t="shared" si="24"/>
        <v/>
      </c>
    </row>
    <row r="146" spans="1:10" x14ac:dyDescent="0.75">
      <c r="A146" s="27"/>
      <c r="B146" s="27"/>
      <c r="C146" s="27"/>
      <c r="D146" s="28" t="str">
        <f>IF($C146="","",IF(ISNA(MATCH($C146,'Club-Region Mapping'!$A$2:$A$200,0)),"NOT FOUND",INDEX('Club-Region Mapping'!$B$2:$B$200,MATCH($C146,'Club-Region Mapping'!$A$2:$A$200,0))))</f>
        <v/>
      </c>
      <c r="E146" s="28" t="str">
        <f>IF($C146="","",IF(ISNA(MATCH($C146,'Club-Region Mapping'!$A$2:$A$200,0)),"NOT FOUND",INDEX('Club-Region Mapping'!$C$2:$C$200,MATCH($C146,'Club-Region Mapping'!$A$2:$A$200,0))))</f>
        <v/>
      </c>
      <c r="F146" s="28" t="str">
        <f t="shared" si="20"/>
        <v/>
      </c>
      <c r="G146" s="28" t="str">
        <f t="shared" si="21"/>
        <v/>
      </c>
      <c r="H146" s="28" t="str">
        <f t="shared" si="22"/>
        <v/>
      </c>
      <c r="I146" s="28" t="str">
        <f t="shared" si="23"/>
        <v/>
      </c>
      <c r="J146" s="28" t="str">
        <f t="shared" si="24"/>
        <v/>
      </c>
    </row>
    <row r="147" spans="1:10" x14ac:dyDescent="0.75">
      <c r="A147" s="27"/>
      <c r="B147" s="27"/>
      <c r="C147" s="27"/>
      <c r="D147" s="28" t="str">
        <f>IF($C147="","",IF(ISNA(MATCH($C147,'Club-Region Mapping'!$A$2:$A$200,0)),"NOT FOUND",INDEX('Club-Region Mapping'!$B$2:$B$200,MATCH($C147,'Club-Region Mapping'!$A$2:$A$200,0))))</f>
        <v/>
      </c>
      <c r="E147" s="28" t="str">
        <f>IF($C147="","",IF(ISNA(MATCH($C147,'Club-Region Mapping'!$A$2:$A$200,0)),"NOT FOUND",INDEX('Club-Region Mapping'!$C$2:$C$200,MATCH($C147,'Club-Region Mapping'!$A$2:$A$200,0))))</f>
        <v/>
      </c>
      <c r="F147" s="28" t="str">
        <f t="shared" si="20"/>
        <v/>
      </c>
      <c r="G147" s="28" t="str">
        <f t="shared" si="21"/>
        <v/>
      </c>
      <c r="H147" s="28" t="str">
        <f t="shared" si="22"/>
        <v/>
      </c>
      <c r="I147" s="28" t="str">
        <f t="shared" si="23"/>
        <v/>
      </c>
      <c r="J147" s="28" t="str">
        <f t="shared" si="24"/>
        <v/>
      </c>
    </row>
    <row r="148" spans="1:10" x14ac:dyDescent="0.75">
      <c r="A148" s="27"/>
      <c r="B148" s="27"/>
      <c r="C148" s="27"/>
      <c r="D148" s="28" t="str">
        <f>IF($C148="","",IF(ISNA(MATCH($C148,'Club-Region Mapping'!$A$2:$A$200,0)),"NOT FOUND",INDEX('Club-Region Mapping'!$B$2:$B$200,MATCH($C148,'Club-Region Mapping'!$A$2:$A$200,0))))</f>
        <v/>
      </c>
      <c r="E148" s="28" t="str">
        <f>IF($C148="","",IF(ISNA(MATCH($C148,'Club-Region Mapping'!$A$2:$A$200,0)),"NOT FOUND",INDEX('Club-Region Mapping'!$C$2:$C$200,MATCH($C148,'Club-Region Mapping'!$A$2:$A$200,0))))</f>
        <v/>
      </c>
      <c r="F148" s="28" t="str">
        <f t="shared" si="20"/>
        <v/>
      </c>
      <c r="G148" s="28" t="str">
        <f t="shared" si="21"/>
        <v/>
      </c>
      <c r="H148" s="28" t="str">
        <f t="shared" si="22"/>
        <v/>
      </c>
      <c r="I148" s="28" t="str">
        <f t="shared" si="23"/>
        <v/>
      </c>
      <c r="J148" s="28" t="str">
        <f t="shared" si="24"/>
        <v/>
      </c>
    </row>
    <row r="149" spans="1:10" x14ac:dyDescent="0.75">
      <c r="A149" s="27"/>
      <c r="B149" s="27"/>
      <c r="C149" s="27"/>
      <c r="D149" s="28" t="str">
        <f>IF($C149="","",IF(ISNA(MATCH($C149,'Club-Region Mapping'!$A$2:$A$200,0)),"NOT FOUND",INDEX('Club-Region Mapping'!$B$2:$B$200,MATCH($C149,'Club-Region Mapping'!$A$2:$A$200,0))))</f>
        <v/>
      </c>
      <c r="E149" s="28" t="str">
        <f>IF($C149="","",IF(ISNA(MATCH($C149,'Club-Region Mapping'!$A$2:$A$200,0)),"NOT FOUND",INDEX('Club-Region Mapping'!$C$2:$C$200,MATCH($C149,'Club-Region Mapping'!$A$2:$A$200,0))))</f>
        <v/>
      </c>
      <c r="F149" s="28" t="str">
        <f t="shared" si="20"/>
        <v/>
      </c>
      <c r="G149" s="28" t="str">
        <f t="shared" si="21"/>
        <v/>
      </c>
      <c r="H149" s="28" t="str">
        <f t="shared" si="22"/>
        <v/>
      </c>
      <c r="I149" s="28" t="str">
        <f t="shared" si="23"/>
        <v/>
      </c>
      <c r="J149" s="28" t="str">
        <f t="shared" si="24"/>
        <v/>
      </c>
    </row>
    <row r="151" spans="1:10" x14ac:dyDescent="0.75">
      <c r="A151" s="2" t="s">
        <v>116</v>
      </c>
      <c r="B151" s="2"/>
      <c r="C151" s="2"/>
      <c r="D151" s="2"/>
      <c r="E151" s="2"/>
      <c r="F151" s="2"/>
      <c r="G151" s="2"/>
      <c r="H151" s="2"/>
      <c r="I151" s="2"/>
      <c r="J151" s="2"/>
    </row>
    <row r="152" spans="1:10" ht="24.75" x14ac:dyDescent="0.75">
      <c r="B152" s="29" t="s">
        <v>49</v>
      </c>
      <c r="C152" s="29" t="s">
        <v>57</v>
      </c>
      <c r="D152" s="29" t="s">
        <v>53</v>
      </c>
    </row>
    <row r="153" spans="1:10" x14ac:dyDescent="0.75">
      <c r="A153" s="28" t="s">
        <v>95</v>
      </c>
      <c r="B153" s="30">
        <f>COUNTIFS($D$135:$D$149,"Buffalo Yacht Club")</f>
        <v>1</v>
      </c>
      <c r="C153" s="30">
        <f>COUNTIFS($D$135:$D$149,"Erie Yacht Club")</f>
        <v>4</v>
      </c>
      <c r="D153" s="30">
        <f>COUNTIFS($D$135:$D$149,"Buffalo Canoe Club")</f>
        <v>0</v>
      </c>
    </row>
    <row r="154" spans="1:10" x14ac:dyDescent="0.75">
      <c r="A154" s="28" t="s">
        <v>96</v>
      </c>
      <c r="B154" s="30">
        <f>IF(COUNTA($B$135:$B$149)&gt;0,MAX(0,3-B153)*10,0)</f>
        <v>20</v>
      </c>
      <c r="C154" s="30">
        <f>IF(COUNTA($B$135:$B$149)&gt;0,MAX(0,3-C153)*10,0)</f>
        <v>0</v>
      </c>
      <c r="D154" s="30">
        <f>IF(COUNTA($B$135:$B$149)&gt;0,MAX(0,3-D153)*10,0)</f>
        <v>30</v>
      </c>
    </row>
    <row r="155" spans="1:10" x14ac:dyDescent="0.75">
      <c r="A155" s="31" t="s">
        <v>117</v>
      </c>
      <c r="B155" s="32">
        <f>SUMIFS($F$135:$F$149,$D$135:$D$149,"Buffalo Yacht Club",$H$135:$H$149,"Yes")+B154</f>
        <v>28</v>
      </c>
      <c r="C155" s="32">
        <f>SUMIFS($F$135:$F$149,$D$135:$D$149,"Erie Yacht Club",$H$135:$H$149,"Yes")+C154</f>
        <v>5.75</v>
      </c>
      <c r="D155" s="32">
        <f>SUMIFS($F$135:$F$149,$D$135:$D$149,"Buffalo Canoe Club",$H$135:$H$149,"Yes")+D154</f>
        <v>30</v>
      </c>
    </row>
    <row r="157" spans="1:10" x14ac:dyDescent="0.75">
      <c r="A157" s="5" t="s">
        <v>118</v>
      </c>
      <c r="B157" s="5"/>
      <c r="C157" s="5"/>
      <c r="D157" s="5"/>
      <c r="E157" s="5"/>
      <c r="F157" s="5"/>
      <c r="G157" s="5"/>
      <c r="H157" s="5"/>
      <c r="I157" s="5"/>
      <c r="J157" s="5"/>
    </row>
    <row r="158" spans="1:10" ht="24.75" x14ac:dyDescent="0.75">
      <c r="B158" s="33" t="s">
        <v>50</v>
      </c>
      <c r="C158" s="33" t="s">
        <v>58</v>
      </c>
      <c r="D158" s="33" t="s">
        <v>60</v>
      </c>
      <c r="E158" s="33" t="s">
        <v>70</v>
      </c>
      <c r="F158" s="33" t="s">
        <v>68</v>
      </c>
    </row>
    <row r="159" spans="1:10" x14ac:dyDescent="0.75">
      <c r="A159" s="34" t="s">
        <v>95</v>
      </c>
      <c r="B159" s="30">
        <f>COUNTIFS($E$135:$E$149,"Buffalo")</f>
        <v>2</v>
      </c>
      <c r="C159" s="30">
        <f>COUNTIFS($E$135:$E$149,"Erie")</f>
        <v>5</v>
      </c>
      <c r="D159" s="30">
        <f>COUNTIFS($E$135:$E$149,"Port Dover")</f>
        <v>1</v>
      </c>
      <c r="E159" s="30">
        <f>COUNTIFS($E$135:$E$149,"Dunkirk")</f>
        <v>0</v>
      </c>
      <c r="F159" s="30">
        <f>COUNTIFS($E$135:$E$149,"Port Colborne")</f>
        <v>0</v>
      </c>
    </row>
    <row r="160" spans="1:10" x14ac:dyDescent="0.75">
      <c r="A160" s="34" t="s">
        <v>96</v>
      </c>
      <c r="B160" s="30">
        <f>IF(COUNTA($B$135:$B$149)&gt;0,MAX(0,3-B159)*10,0)</f>
        <v>10</v>
      </c>
      <c r="C160" s="30">
        <f>IF(COUNTA($B$135:$B$149)&gt;0,MAX(0,3-C159)*10,0)</f>
        <v>0</v>
      </c>
      <c r="D160" s="30">
        <f>IF(COUNTA($B$135:$B$149)&gt;0,MAX(0,3-D159)*10,0)</f>
        <v>20</v>
      </c>
      <c r="E160" s="30">
        <f>IF(COUNTA($B$135:$B$149)&gt;0,MAX(0,3-E159)*10,0)</f>
        <v>30</v>
      </c>
      <c r="F160" s="30">
        <f>IF(COUNTA($B$135:$B$149)&gt;0,MAX(0,3-F159)*10,0)</f>
        <v>30</v>
      </c>
    </row>
    <row r="161" spans="1:6" x14ac:dyDescent="0.75">
      <c r="A161" s="34" t="s">
        <v>119</v>
      </c>
      <c r="B161" s="25">
        <f>SUMIFS($F$135:$F$149,$E$135:$E$149,"Buffalo",$J$135:$J$149,"Yes")+B160</f>
        <v>25</v>
      </c>
      <c r="C161" s="25">
        <f>SUMIFS($F$135:$F$149,$E$135:$E$149,"Erie",$J$135:$J$149,"Yes")+C160</f>
        <v>5.75</v>
      </c>
      <c r="D161" s="25">
        <f>SUMIFS($F$135:$F$149,$E$135:$E$149,"Port Dover",$J$135:$J$149,"Yes")+D160</f>
        <v>24</v>
      </c>
      <c r="E161" s="25">
        <f>SUMIFS($F$135:$F$149,$E$135:$E$149,"Dunkirk",$J$135:$J$149,"Yes")+E160</f>
        <v>30</v>
      </c>
      <c r="F161" s="25">
        <f>SUMIFS($F$135:$F$149,$E$135:$E$149,"Port Colborne",$J$135:$J$149,"Yes")+F160</f>
        <v>30</v>
      </c>
    </row>
  </sheetData>
  <mergeCells count="20">
    <mergeCell ref="A121:J121"/>
    <mergeCell ref="A127:J127"/>
    <mergeCell ref="A133:J133"/>
    <mergeCell ref="A151:J151"/>
    <mergeCell ref="A157:J157"/>
    <mergeCell ref="A67:J67"/>
    <mergeCell ref="A73:J73"/>
    <mergeCell ref="A91:J91"/>
    <mergeCell ref="A97:J97"/>
    <mergeCell ref="A103:J103"/>
    <mergeCell ref="A13:J13"/>
    <mergeCell ref="A31:J31"/>
    <mergeCell ref="A37:J37"/>
    <mergeCell ref="A43:J43"/>
    <mergeCell ref="A61:J61"/>
    <mergeCell ref="A1:J1"/>
    <mergeCell ref="A3:J3"/>
    <mergeCell ref="B6:D6"/>
    <mergeCell ref="A8:J8"/>
    <mergeCell ref="B11:D11"/>
  </mergeCells>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48235"/>
  </sheetPr>
  <dimension ref="A1:I26"/>
  <sheetViews>
    <sheetView showGridLines="0" zoomScaleNormal="100" workbookViewId="0">
      <selection sqref="A1:I1"/>
    </sheetView>
  </sheetViews>
  <sheetFormatPr defaultColWidth="8.6796875" defaultRowHeight="14.75" x14ac:dyDescent="0.75"/>
  <cols>
    <col min="1" max="1" width="8" customWidth="1"/>
    <col min="2" max="4" width="20" customWidth="1"/>
    <col min="5" max="5" width="14" customWidth="1"/>
    <col min="6" max="7" width="16" customWidth="1"/>
  </cols>
  <sheetData>
    <row r="1" spans="1:9" ht="18" x14ac:dyDescent="0.75">
      <c r="A1" s="1" t="s">
        <v>229</v>
      </c>
      <c r="B1" s="1"/>
      <c r="C1" s="1"/>
      <c r="D1" s="1"/>
      <c r="E1" s="1"/>
      <c r="F1" s="1"/>
      <c r="G1" s="1"/>
      <c r="H1" s="1"/>
      <c r="I1" s="1"/>
    </row>
    <row r="3" spans="1:9" x14ac:dyDescent="0.75">
      <c r="A3" s="7" t="s">
        <v>230</v>
      </c>
      <c r="B3" s="7"/>
      <c r="C3" s="7"/>
      <c r="D3" s="7"/>
      <c r="E3" s="7"/>
    </row>
    <row r="4" spans="1:9" x14ac:dyDescent="0.75">
      <c r="A4" s="35" t="s">
        <v>231</v>
      </c>
      <c r="B4" s="35" t="s">
        <v>49</v>
      </c>
      <c r="C4" s="35" t="s">
        <v>57</v>
      </c>
      <c r="D4" s="35" t="s">
        <v>53</v>
      </c>
      <c r="E4" s="35" t="s">
        <v>232</v>
      </c>
    </row>
    <row r="5" spans="1:9" x14ac:dyDescent="0.75">
      <c r="A5" s="28">
        <v>2018</v>
      </c>
      <c r="B5" s="28">
        <f>'2018'!B5</f>
        <v>111.25</v>
      </c>
      <c r="C5" s="28">
        <f>'2018'!C5</f>
        <v>96.5</v>
      </c>
      <c r="D5" s="28">
        <f>'2018'!D5</f>
        <v>177</v>
      </c>
      <c r="E5" s="31" t="str">
        <f>'2018'!B6</f>
        <v>Erie Yacht Club</v>
      </c>
    </row>
    <row r="6" spans="1:9" x14ac:dyDescent="0.75">
      <c r="A6" s="28">
        <v>2019</v>
      </c>
      <c r="B6" s="28">
        <f>'2019'!B5</f>
        <v>85.5</v>
      </c>
      <c r="C6" s="28">
        <f>'2019'!C5</f>
        <v>81.5</v>
      </c>
      <c r="D6" s="28">
        <f>'2019'!D5</f>
        <v>133.75</v>
      </c>
      <c r="E6" s="31" t="str">
        <f>'2019'!B6</f>
        <v>Erie Yacht Club</v>
      </c>
    </row>
    <row r="7" spans="1:9" x14ac:dyDescent="0.75">
      <c r="A7" s="28">
        <v>2021</v>
      </c>
      <c r="B7" s="28">
        <f>'2021'!B5</f>
        <v>40.5</v>
      </c>
      <c r="C7" s="28">
        <f>'2021'!C5</f>
        <v>33.75</v>
      </c>
      <c r="D7" s="28">
        <f>'2021'!D5</f>
        <v>82</v>
      </c>
      <c r="E7" s="31" t="str">
        <f>'2021'!B6</f>
        <v>Erie Yacht Club</v>
      </c>
    </row>
    <row r="8" spans="1:9" x14ac:dyDescent="0.75">
      <c r="A8" s="28">
        <v>2022</v>
      </c>
      <c r="B8" s="28">
        <f>'2022'!B5</f>
        <v>99.5</v>
      </c>
      <c r="C8" s="28">
        <f>'2022'!C5</f>
        <v>74.75</v>
      </c>
      <c r="D8" s="28">
        <f>'2022'!D5</f>
        <v>136</v>
      </c>
      <c r="E8" s="31" t="str">
        <f>'2022'!B6</f>
        <v>Erie Yacht Club</v>
      </c>
    </row>
    <row r="9" spans="1:9" x14ac:dyDescent="0.75">
      <c r="A9" s="28">
        <v>2023</v>
      </c>
      <c r="B9" s="28">
        <f>'2023'!B5</f>
        <v>81.75</v>
      </c>
      <c r="C9" s="28">
        <f>'2023'!C5</f>
        <v>64.75</v>
      </c>
      <c r="D9" s="28">
        <f>'2023'!D5</f>
        <v>117</v>
      </c>
      <c r="E9" s="31" t="str">
        <f>'2023'!B6</f>
        <v>Erie Yacht Club</v>
      </c>
    </row>
    <row r="10" spans="1:9" x14ac:dyDescent="0.75">
      <c r="A10" s="28">
        <v>2024</v>
      </c>
      <c r="B10" s="28">
        <f>'2024'!B5</f>
        <v>94.5</v>
      </c>
      <c r="C10" s="28">
        <f>'2024'!C5</f>
        <v>52.75</v>
      </c>
      <c r="D10" s="28">
        <f>'2024'!D5</f>
        <v>114</v>
      </c>
      <c r="E10" s="31" t="str">
        <f>'2024'!B6</f>
        <v>Erie Yacht Club</v>
      </c>
    </row>
    <row r="11" spans="1:9" x14ac:dyDescent="0.75">
      <c r="A11" s="28">
        <v>2025</v>
      </c>
      <c r="B11" s="28">
        <f>'2025'!B5</f>
        <v>92.75</v>
      </c>
      <c r="C11" s="28">
        <f>'2025'!C5</f>
        <v>56.75</v>
      </c>
      <c r="D11" s="28">
        <f>'2025'!D5</f>
        <v>120</v>
      </c>
      <c r="E11" s="31" t="str">
        <f>'2025'!B6</f>
        <v>Erie Yacht Club</v>
      </c>
    </row>
    <row r="12" spans="1:9" x14ac:dyDescent="0.75">
      <c r="A12" s="28">
        <v>2026</v>
      </c>
      <c r="B12" s="28">
        <f>'2026'!B5</f>
        <v>121.5</v>
      </c>
      <c r="C12" s="28">
        <f>'2026'!C5</f>
        <v>58.5</v>
      </c>
      <c r="D12" s="28">
        <f>'2026'!D5</f>
        <v>137</v>
      </c>
      <c r="E12" s="31" t="str">
        <f>'2026'!B6</f>
        <v>Erie Yacht Club</v>
      </c>
    </row>
    <row r="14" spans="1:9" x14ac:dyDescent="0.75">
      <c r="A14" s="5" t="s">
        <v>233</v>
      </c>
      <c r="B14" s="5"/>
      <c r="C14" s="5"/>
      <c r="D14" s="5"/>
      <c r="E14" s="5"/>
      <c r="F14" s="5"/>
      <c r="G14" s="5"/>
    </row>
    <row r="15" spans="1:9" x14ac:dyDescent="0.75">
      <c r="A15" s="36" t="s">
        <v>231</v>
      </c>
      <c r="B15" s="36" t="s">
        <v>50</v>
      </c>
      <c r="C15" s="36" t="s">
        <v>58</v>
      </c>
      <c r="D15" s="36" t="s">
        <v>60</v>
      </c>
      <c r="E15" s="36" t="s">
        <v>70</v>
      </c>
      <c r="F15" s="36" t="s">
        <v>68</v>
      </c>
      <c r="G15" s="36" t="s">
        <v>234</v>
      </c>
    </row>
    <row r="16" spans="1:9" x14ac:dyDescent="0.75">
      <c r="A16" s="34">
        <v>2018</v>
      </c>
      <c r="B16" s="34">
        <f>'2018'!B10</f>
        <v>97.25</v>
      </c>
      <c r="C16" s="34">
        <f>'2018'!C10</f>
        <v>96.5</v>
      </c>
      <c r="D16" s="34">
        <f>'2018'!D10</f>
        <v>157.75</v>
      </c>
      <c r="E16" s="34">
        <f>'2018'!E10</f>
        <v>173</v>
      </c>
      <c r="F16" s="34">
        <f>'2018'!F10</f>
        <v>180</v>
      </c>
      <c r="G16" s="34" t="str">
        <f>'2018'!B11</f>
        <v>Erie</v>
      </c>
    </row>
    <row r="17" spans="1:7" x14ac:dyDescent="0.75">
      <c r="A17" s="34">
        <v>2019</v>
      </c>
      <c r="B17" s="34">
        <f>'2019'!B10</f>
        <v>51.25</v>
      </c>
      <c r="C17" s="34">
        <f>'2019'!C10</f>
        <v>81.5</v>
      </c>
      <c r="D17" s="34">
        <f>'2019'!D10</f>
        <v>125</v>
      </c>
      <c r="E17" s="34">
        <f>'2019'!E10</f>
        <v>144</v>
      </c>
      <c r="F17" s="34">
        <f>'2019'!F10</f>
        <v>150</v>
      </c>
      <c r="G17" s="34" t="str">
        <f>'2019'!B11</f>
        <v>Buffalo</v>
      </c>
    </row>
    <row r="18" spans="1:7" x14ac:dyDescent="0.75">
      <c r="A18" s="34">
        <v>2021</v>
      </c>
      <c r="B18" s="34">
        <f>'2021'!B10</f>
        <v>29.5</v>
      </c>
      <c r="C18" s="34">
        <f>'2021'!C10</f>
        <v>33.75</v>
      </c>
      <c r="D18" s="34">
        <f>'2021'!D10</f>
        <v>90</v>
      </c>
      <c r="E18" s="34">
        <f>'2021'!E10</f>
        <v>90</v>
      </c>
      <c r="F18" s="34">
        <f>'2021'!F10</f>
        <v>90</v>
      </c>
      <c r="G18" s="34" t="str">
        <f>'2021'!B11</f>
        <v>Buffalo</v>
      </c>
    </row>
    <row r="19" spans="1:7" x14ac:dyDescent="0.75">
      <c r="A19" s="34">
        <v>2022</v>
      </c>
      <c r="B19" s="34">
        <f>'2022'!B10</f>
        <v>72.5</v>
      </c>
      <c r="C19" s="34">
        <f>'2022'!C10</f>
        <v>74.75</v>
      </c>
      <c r="D19" s="34">
        <f>'2022'!D10</f>
        <v>118.5</v>
      </c>
      <c r="E19" s="34">
        <f>'2022'!E10</f>
        <v>150</v>
      </c>
      <c r="F19" s="34">
        <f>'2022'!F10</f>
        <v>141</v>
      </c>
      <c r="G19" s="34" t="str">
        <f>'2022'!B11</f>
        <v>Buffalo</v>
      </c>
    </row>
    <row r="20" spans="1:7" x14ac:dyDescent="0.75">
      <c r="A20" s="34">
        <v>2023</v>
      </c>
      <c r="B20" s="34">
        <f>'2023'!B10</f>
        <v>42.5</v>
      </c>
      <c r="C20" s="34">
        <f>'2023'!C10</f>
        <v>64.75</v>
      </c>
      <c r="D20" s="34">
        <f>'2023'!D10</f>
        <v>92.75</v>
      </c>
      <c r="E20" s="34">
        <f>'2023'!E10</f>
        <v>120</v>
      </c>
      <c r="F20" s="34">
        <f>'2023'!F10</f>
        <v>120</v>
      </c>
      <c r="G20" s="34" t="str">
        <f>'2023'!B11</f>
        <v>Buffalo</v>
      </c>
    </row>
    <row r="21" spans="1:7" x14ac:dyDescent="0.75">
      <c r="A21" s="34">
        <v>2024</v>
      </c>
      <c r="B21" s="34">
        <f>'2024'!B10</f>
        <v>62.5</v>
      </c>
      <c r="C21" s="34">
        <f>'2024'!C10</f>
        <v>52.75</v>
      </c>
      <c r="D21" s="34">
        <f>'2024'!D10</f>
        <v>90.75</v>
      </c>
      <c r="E21" s="34">
        <f>'2024'!E10</f>
        <v>116</v>
      </c>
      <c r="F21" s="34">
        <f>'2024'!F10</f>
        <v>120</v>
      </c>
      <c r="G21" s="34" t="str">
        <f>'2024'!B11</f>
        <v>Erie</v>
      </c>
    </row>
    <row r="22" spans="1:7" x14ac:dyDescent="0.75">
      <c r="A22" s="34">
        <v>2025</v>
      </c>
      <c r="B22" s="34">
        <f>'2025'!B10</f>
        <v>58.5</v>
      </c>
      <c r="C22" s="34">
        <f>'2025'!C10</f>
        <v>56.75</v>
      </c>
      <c r="D22" s="34">
        <f>'2025'!D10</f>
        <v>102.75</v>
      </c>
      <c r="E22" s="34">
        <f>'2025'!E10</f>
        <v>115</v>
      </c>
      <c r="F22" s="34">
        <f>'2025'!F10</f>
        <v>120</v>
      </c>
      <c r="G22" s="34" t="str">
        <f>'2025'!B11</f>
        <v>Erie</v>
      </c>
    </row>
    <row r="23" spans="1:7" x14ac:dyDescent="0.75">
      <c r="A23" s="34">
        <v>2026</v>
      </c>
      <c r="B23" s="34">
        <f>'2026'!B10</f>
        <v>78.25</v>
      </c>
      <c r="C23" s="34">
        <f>'2026'!C10</f>
        <v>58.5</v>
      </c>
      <c r="D23" s="34">
        <f>'2026'!D10</f>
        <v>133</v>
      </c>
      <c r="E23" s="34">
        <f>'2026'!E10</f>
        <v>144</v>
      </c>
      <c r="F23" s="34">
        <f>'2026'!F10</f>
        <v>145</v>
      </c>
      <c r="G23" s="34" t="str">
        <f>'2026'!B11</f>
        <v>Erie</v>
      </c>
    </row>
    <row r="25" spans="1:7" x14ac:dyDescent="0.75">
      <c r="A25" s="37" t="s">
        <v>235</v>
      </c>
    </row>
    <row r="26" spans="1:7" x14ac:dyDescent="0.75">
      <c r="A26" s="37" t="s">
        <v>236</v>
      </c>
    </row>
  </sheetData>
  <mergeCells count="3">
    <mergeCell ref="A1:I1"/>
    <mergeCell ref="A3:E3"/>
    <mergeCell ref="A14:G14"/>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showGridLines="0" tabSelected="1" zoomScaleNormal="100" workbookViewId="0">
      <selection activeCell="A2" sqref="A2"/>
    </sheetView>
  </sheetViews>
  <sheetFormatPr defaultColWidth="8.6796875" defaultRowHeight="14.75" x14ac:dyDescent="0.75"/>
  <cols>
    <col min="1" max="1" width="46" customWidth="1"/>
    <col min="2" max="2" width="20" customWidth="1"/>
    <col min="3" max="3" width="14" customWidth="1"/>
    <col min="4" max="4" width="60" customWidth="1"/>
  </cols>
  <sheetData>
    <row r="1" spans="1:4" ht="30" customHeight="1" x14ac:dyDescent="0.75">
      <c r="A1" s="14" t="s">
        <v>45</v>
      </c>
      <c r="B1" s="14" t="s">
        <v>46</v>
      </c>
      <c r="C1" s="14" t="s">
        <v>47</v>
      </c>
      <c r="D1" s="14" t="s">
        <v>48</v>
      </c>
    </row>
    <row r="2" spans="1:4" x14ac:dyDescent="0.75">
      <c r="A2" s="15" t="s">
        <v>49</v>
      </c>
      <c r="B2" s="16" t="s">
        <v>49</v>
      </c>
      <c r="C2" s="17" t="s">
        <v>50</v>
      </c>
      <c r="D2" s="18"/>
    </row>
    <row r="3" spans="1:4" x14ac:dyDescent="0.75">
      <c r="A3" s="17" t="s">
        <v>51</v>
      </c>
      <c r="B3" s="17"/>
      <c r="C3" s="17" t="s">
        <v>50</v>
      </c>
      <c r="D3" s="18"/>
    </row>
    <row r="4" spans="1:4" x14ac:dyDescent="0.75">
      <c r="A4" s="17" t="s">
        <v>52</v>
      </c>
      <c r="B4" s="17"/>
      <c r="C4" s="17" t="s">
        <v>50</v>
      </c>
      <c r="D4" s="18"/>
    </row>
    <row r="5" spans="1:4" x14ac:dyDescent="0.75">
      <c r="A5" s="15" t="s">
        <v>53</v>
      </c>
      <c r="B5" s="16" t="s">
        <v>53</v>
      </c>
      <c r="C5" s="17" t="s">
        <v>50</v>
      </c>
      <c r="D5" s="18"/>
    </row>
    <row r="6" spans="1:4" x14ac:dyDescent="0.75">
      <c r="A6" s="17" t="s">
        <v>54</v>
      </c>
      <c r="B6" s="17"/>
      <c r="C6" s="17" t="s">
        <v>50</v>
      </c>
      <c r="D6" s="18"/>
    </row>
    <row r="7" spans="1:4" x14ac:dyDescent="0.75">
      <c r="A7" s="17" t="s">
        <v>55</v>
      </c>
      <c r="B7" s="17"/>
      <c r="C7" s="17" t="s">
        <v>50</v>
      </c>
      <c r="D7" s="18" t="s">
        <v>56</v>
      </c>
    </row>
    <row r="8" spans="1:4" x14ac:dyDescent="0.75">
      <c r="A8" s="15" t="s">
        <v>57</v>
      </c>
      <c r="B8" s="16" t="s">
        <v>57</v>
      </c>
      <c r="C8" s="17" t="s">
        <v>58</v>
      </c>
      <c r="D8" s="18"/>
    </row>
    <row r="9" spans="1:4" x14ac:dyDescent="0.75">
      <c r="A9" s="17" t="s">
        <v>59</v>
      </c>
      <c r="B9" s="17"/>
      <c r="C9" s="17" t="s">
        <v>60</v>
      </c>
      <c r="D9" s="18"/>
    </row>
    <row r="10" spans="1:4" x14ac:dyDescent="0.75">
      <c r="A10" s="15" t="s">
        <v>61</v>
      </c>
      <c r="B10" s="16" t="s">
        <v>49</v>
      </c>
      <c r="C10" s="17" t="s">
        <v>50</v>
      </c>
      <c r="D10" s="18"/>
    </row>
    <row r="11" spans="1:4" x14ac:dyDescent="0.75">
      <c r="A11" s="15" t="s">
        <v>62</v>
      </c>
      <c r="B11" s="16" t="s">
        <v>53</v>
      </c>
      <c r="C11" s="17" t="s">
        <v>50</v>
      </c>
      <c r="D11" s="18"/>
    </row>
    <row r="12" spans="1:4" ht="26" x14ac:dyDescent="0.75">
      <c r="A12" s="15" t="s">
        <v>63</v>
      </c>
      <c r="B12" s="16" t="s">
        <v>53</v>
      </c>
      <c r="C12" s="17" t="s">
        <v>50</v>
      </c>
      <c r="D12" s="18" t="s">
        <v>64</v>
      </c>
    </row>
    <row r="13" spans="1:4" ht="26" x14ac:dyDescent="0.75">
      <c r="A13" s="15" t="s">
        <v>65</v>
      </c>
      <c r="B13" s="16" t="s">
        <v>49</v>
      </c>
      <c r="C13" s="17" t="s">
        <v>50</v>
      </c>
      <c r="D13" s="18" t="s">
        <v>64</v>
      </c>
    </row>
    <row r="14" spans="1:4" x14ac:dyDescent="0.75">
      <c r="A14" s="17" t="s">
        <v>66</v>
      </c>
      <c r="B14" s="17"/>
      <c r="C14" s="17" t="s">
        <v>58</v>
      </c>
      <c r="D14" s="18"/>
    </row>
    <row r="15" spans="1:4" x14ac:dyDescent="0.75">
      <c r="A15" s="17" t="s">
        <v>67</v>
      </c>
      <c r="B15" s="17"/>
      <c r="C15" s="17" t="s">
        <v>68</v>
      </c>
      <c r="D15" s="18"/>
    </row>
    <row r="16" spans="1:4" x14ac:dyDescent="0.75">
      <c r="A16" s="17" t="s">
        <v>69</v>
      </c>
      <c r="B16" s="17"/>
      <c r="C16" s="17" t="s">
        <v>70</v>
      </c>
      <c r="D16" s="18"/>
    </row>
    <row r="17" spans="1:4" x14ac:dyDescent="0.75">
      <c r="A17" s="17" t="s">
        <v>71</v>
      </c>
      <c r="B17" s="17"/>
      <c r="C17" s="17" t="s">
        <v>70</v>
      </c>
      <c r="D17" s="18"/>
    </row>
    <row r="18" spans="1:4" x14ac:dyDescent="0.75">
      <c r="A18" s="17" t="s">
        <v>72</v>
      </c>
      <c r="B18" s="17"/>
      <c r="C18" s="17" t="s">
        <v>50</v>
      </c>
      <c r="D18" s="18"/>
    </row>
    <row r="19" spans="1:4" ht="26" x14ac:dyDescent="0.75">
      <c r="A19" s="15" t="s">
        <v>73</v>
      </c>
      <c r="B19" s="16" t="s">
        <v>49</v>
      </c>
      <c r="C19" s="17" t="s">
        <v>50</v>
      </c>
      <c r="D19" s="18" t="s">
        <v>64</v>
      </c>
    </row>
    <row r="20" spans="1:4" ht="26" x14ac:dyDescent="0.75">
      <c r="A20" s="15" t="s">
        <v>74</v>
      </c>
      <c r="B20" s="16" t="s">
        <v>53</v>
      </c>
      <c r="C20" s="17" t="s">
        <v>50</v>
      </c>
      <c r="D20" s="18" t="s">
        <v>64</v>
      </c>
    </row>
    <row r="21" spans="1:4" x14ac:dyDescent="0.75">
      <c r="A21" s="17" t="s">
        <v>75</v>
      </c>
      <c r="B21" s="17"/>
      <c r="C21" s="17" t="s">
        <v>58</v>
      </c>
      <c r="D21" s="18"/>
    </row>
  </sheetData>
  <dataValidations count="2">
    <dataValidation type="list" allowBlank="1" errorTitle="Invalid region" error="Region must be Buffalo, Erie, Port Dover, Dunkirk, Port Colborne, or Excluded" sqref="C2:C200" xr:uid="{00000000-0002-0000-0100-000000000000}">
      <formula1>"Buffalo,Erie,Port Dover,Dunkirk,Port Colborne,Excluded"</formula1>
      <formula2>0</formula2>
    </dataValidation>
    <dataValidation type="list" allowBlank="1" sqref="B2:B200" xr:uid="{00000000-0002-0000-0100-000001000000}">
      <formula1>"Buffalo Yacht Club,Erie Yacht Club,Buffalo Canoe Club"</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1"/>
  <sheetViews>
    <sheetView showGridLines="0" zoomScaleNormal="100" workbookViewId="0">
      <selection activeCell="A2" sqref="A1:A1048576"/>
    </sheetView>
  </sheetViews>
  <sheetFormatPr defaultColWidth="8.6796875" defaultRowHeight="14.75" x14ac:dyDescent="0.75"/>
  <cols>
    <col min="1" max="1" width="7.90625" customWidth="1"/>
    <col min="2" max="2" width="22" customWidth="1"/>
    <col min="3" max="3" width="34" customWidth="1"/>
    <col min="4" max="4" width="16" customWidth="1"/>
    <col min="5" max="5" width="12" customWidth="1"/>
    <col min="6" max="10" width="9" customWidth="1"/>
  </cols>
  <sheetData>
    <row r="1" spans="1:10" ht="21.75" customHeight="1" x14ac:dyDescent="0.75">
      <c r="A1" s="8" t="s">
        <v>76</v>
      </c>
      <c r="B1" s="8"/>
      <c r="C1" s="8"/>
      <c r="D1" s="8"/>
      <c r="E1" s="8"/>
      <c r="F1" s="8"/>
      <c r="G1" s="8"/>
      <c r="H1" s="8"/>
      <c r="I1" s="8"/>
      <c r="J1" s="8"/>
    </row>
    <row r="3" spans="1:10" x14ac:dyDescent="0.75">
      <c r="A3" s="7" t="s">
        <v>77</v>
      </c>
      <c r="B3" s="7"/>
      <c r="C3" s="7"/>
      <c r="D3" s="7"/>
      <c r="E3" s="7"/>
      <c r="F3" s="7"/>
      <c r="G3" s="7"/>
      <c r="H3" s="7"/>
      <c r="I3" s="7"/>
      <c r="J3" s="7"/>
    </row>
    <row r="4" spans="1:10" x14ac:dyDescent="0.75">
      <c r="B4" s="19" t="s">
        <v>49</v>
      </c>
      <c r="C4" s="19" t="s">
        <v>57</v>
      </c>
      <c r="D4" s="19" t="s">
        <v>53</v>
      </c>
    </row>
    <row r="5" spans="1:10" x14ac:dyDescent="0.75">
      <c r="A5" s="20" t="s">
        <v>78</v>
      </c>
      <c r="B5" s="21">
        <f>B35+B65+B95+B125+B155</f>
        <v>0</v>
      </c>
      <c r="C5" s="21">
        <f>C35+C65+C95+C125+C155</f>
        <v>0</v>
      </c>
      <c r="D5" s="21">
        <f>D35+D65+D95+D125+D155</f>
        <v>0</v>
      </c>
    </row>
    <row r="6" spans="1:10" ht="16.75" x14ac:dyDescent="0.75">
      <c r="A6" s="22" t="s">
        <v>79</v>
      </c>
      <c r="B6" s="6" t="str">
        <f>IF(AND(B5&lt;=C5,B5&lt;=D5),"Buffalo Yacht Club",IF(C5&lt;=D5,"Erie Yacht Club","Buffalo Canoe Club"))</f>
        <v>Buffalo Yacht Club</v>
      </c>
      <c r="C6" s="6"/>
      <c r="D6" s="6"/>
    </row>
    <row r="8" spans="1:10" x14ac:dyDescent="0.75">
      <c r="A8" s="5" t="s">
        <v>80</v>
      </c>
      <c r="B8" s="5"/>
      <c r="C8" s="5"/>
      <c r="D8" s="5"/>
      <c r="E8" s="5"/>
      <c r="F8" s="5"/>
      <c r="G8" s="5"/>
      <c r="H8" s="5"/>
      <c r="I8" s="5"/>
      <c r="J8" s="5"/>
    </row>
    <row r="9" spans="1:10" x14ac:dyDescent="0.75">
      <c r="B9" s="23" t="s">
        <v>50</v>
      </c>
      <c r="C9" s="23" t="s">
        <v>58</v>
      </c>
      <c r="D9" s="23" t="s">
        <v>60</v>
      </c>
      <c r="E9" s="23" t="s">
        <v>70</v>
      </c>
      <c r="F9" s="23" t="s">
        <v>68</v>
      </c>
    </row>
    <row r="10" spans="1:10" x14ac:dyDescent="0.75">
      <c r="A10" s="24" t="s">
        <v>81</v>
      </c>
      <c r="B10" s="25">
        <f>B41+B71+B101+B131+B161</f>
        <v>0</v>
      </c>
      <c r="C10" s="25">
        <f>C41+C71+C101+C131+C161</f>
        <v>0</v>
      </c>
      <c r="D10" s="25">
        <f>D41+D71+D101+D131+D161</f>
        <v>0</v>
      </c>
      <c r="E10" s="25">
        <f>E41+E71+E101+E131+E161</f>
        <v>0</v>
      </c>
      <c r="F10" s="25">
        <f>F41+F71+F101+F131+F161</f>
        <v>0</v>
      </c>
    </row>
    <row r="11" spans="1:10" x14ac:dyDescent="0.75">
      <c r="A11" s="24" t="s">
        <v>82</v>
      </c>
      <c r="B11" s="4" t="str">
        <f>IF(AND(B10&lt;=C10,B10&lt;=D10,B10&lt;=E10,B10&lt;=F10),"Buffalo",IF(AND(C10&lt;=B10,C10&lt;=D10,C10&lt;=E10,C10&lt;=F10),"Erie",IF(AND(D10&lt;=B10,D10&lt;=C10,D10&lt;=E10,D10&lt;=F10),"Port Dover",IF(AND(E10&lt;=B10,E10&lt;=C10,E10&lt;=D10,E10&lt;=F10),"Dunkirk","Port Colborne"))))</f>
        <v>Buffalo</v>
      </c>
      <c r="C11" s="4"/>
      <c r="D11" s="4"/>
    </row>
    <row r="13" spans="1:10" ht="15.5" x14ac:dyDescent="0.75">
      <c r="A13" s="3" t="s">
        <v>83</v>
      </c>
      <c r="B13" s="3"/>
      <c r="C13" s="3"/>
      <c r="D13" s="3"/>
      <c r="E13" s="3"/>
      <c r="F13" s="3"/>
      <c r="G13" s="3"/>
      <c r="H13" s="3"/>
      <c r="I13" s="3"/>
      <c r="J13" s="3"/>
    </row>
    <row r="14" spans="1:10" ht="26" x14ac:dyDescent="0.75">
      <c r="A14" s="26" t="s">
        <v>84</v>
      </c>
      <c r="B14" s="26" t="s">
        <v>85</v>
      </c>
      <c r="C14" s="26" t="s">
        <v>86</v>
      </c>
      <c r="D14" s="26" t="s">
        <v>87</v>
      </c>
      <c r="E14" s="26" t="s">
        <v>88</v>
      </c>
      <c r="F14" s="26" t="s">
        <v>89</v>
      </c>
      <c r="G14" s="26" t="s">
        <v>90</v>
      </c>
      <c r="H14" s="26" t="s">
        <v>91</v>
      </c>
      <c r="I14" s="26" t="s">
        <v>92</v>
      </c>
      <c r="J14" s="26" t="s">
        <v>93</v>
      </c>
    </row>
    <row r="15" spans="1:10" x14ac:dyDescent="0.75">
      <c r="A15" s="27"/>
      <c r="B15" s="27"/>
      <c r="C15" s="27"/>
      <c r="D15" s="28" t="str">
        <f>IF($C15="","",IF(ISNA(MATCH($C15,'Club-Region Mapping'!$A$2:$A$200,0)),"NOT FOUND",INDEX('Club-Region Mapping'!$B$2:$B$200,MATCH($C15,'Club-Region Mapping'!$A$2:$A$200,0))))</f>
        <v/>
      </c>
      <c r="E15" s="28" t="str">
        <f>IF($C15="","",IF(ISNA(MATCH($C15,'Club-Region Mapping'!$A$2:$A$200,0)),"NOT FOUND",INDEX('Club-Region Mapping'!$C$2:$C$200,MATCH($C15,'Club-Region Mapping'!$A$2:$A$200,0))))</f>
        <v/>
      </c>
      <c r="F15" s="28" t="str">
        <f t="shared" ref="F15:F29" si="0">IF($A15="","",IF($A15=1,0.75,$A15))</f>
        <v/>
      </c>
      <c r="G15" s="28" t="str">
        <f t="shared" ref="G15:G29" si="1">IF(OR($A15="",$D15="",$D15="NOT FOUND"),"",COUNTIFS($D$15:$D$29,$D15,$A$15:$A$29,"&lt;="&amp;$A15))</f>
        <v/>
      </c>
      <c r="H15" s="28" t="str">
        <f t="shared" ref="H15:H29" si="2">IF($G15="","",IF($G15&lt;=3,"Yes","No"))</f>
        <v/>
      </c>
      <c r="I15" s="28" t="str">
        <f t="shared" ref="I15:I29" si="3">IF(OR($A15="",$E15="",$E15="NOT FOUND"),"",COUNTIFS($E$15:$E$29,$E15,$A$15:$A$29,"&lt;="&amp;$A15))</f>
        <v/>
      </c>
      <c r="J15" s="28" t="str">
        <f t="shared" ref="J15:J29" si="4">IF($I15="","",IF($I15&lt;=3,"Yes","No"))</f>
        <v/>
      </c>
    </row>
    <row r="16" spans="1:10" x14ac:dyDescent="0.75">
      <c r="A16" s="27"/>
      <c r="B16" s="27"/>
      <c r="C16" s="27"/>
      <c r="D16" s="28" t="str">
        <f>IF($C16="","",IF(ISNA(MATCH($C16,'Club-Region Mapping'!$A$2:$A$200,0)),"NOT FOUND",INDEX('Club-Region Mapping'!$B$2:$B$200,MATCH($C16,'Club-Region Mapping'!$A$2:$A$200,0))))</f>
        <v/>
      </c>
      <c r="E16" s="28" t="str">
        <f>IF($C16="","",IF(ISNA(MATCH($C16,'Club-Region Mapping'!$A$2:$A$200,0)),"NOT FOUND",INDEX('Club-Region Mapping'!$C$2:$C$200,MATCH($C16,'Club-Region Mapping'!$A$2:$A$200,0))))</f>
        <v/>
      </c>
      <c r="F16" s="28" t="str">
        <f t="shared" si="0"/>
        <v/>
      </c>
      <c r="G16" s="28" t="str">
        <f t="shared" si="1"/>
        <v/>
      </c>
      <c r="H16" s="28" t="str">
        <f t="shared" si="2"/>
        <v/>
      </c>
      <c r="I16" s="28" t="str">
        <f t="shared" si="3"/>
        <v/>
      </c>
      <c r="J16" s="28" t="str">
        <f t="shared" si="4"/>
        <v/>
      </c>
    </row>
    <row r="17" spans="1:10" x14ac:dyDescent="0.75">
      <c r="A17" s="27"/>
      <c r="B17" s="27"/>
      <c r="C17" s="27"/>
      <c r="D17" s="28" t="str">
        <f>IF($C17="","",IF(ISNA(MATCH($C17,'Club-Region Mapping'!$A$2:$A$200,0)),"NOT FOUND",INDEX('Club-Region Mapping'!$B$2:$B$200,MATCH($C17,'Club-Region Mapping'!$A$2:$A$200,0))))</f>
        <v/>
      </c>
      <c r="E17" s="28" t="str">
        <f>IF($C17="","",IF(ISNA(MATCH($C17,'Club-Region Mapping'!$A$2:$A$200,0)),"NOT FOUND",INDEX('Club-Region Mapping'!$C$2:$C$200,MATCH($C17,'Club-Region Mapping'!$A$2:$A$200,0))))</f>
        <v/>
      </c>
      <c r="F17" s="28" t="str">
        <f t="shared" si="0"/>
        <v/>
      </c>
      <c r="G17" s="28" t="str">
        <f t="shared" si="1"/>
        <v/>
      </c>
      <c r="H17" s="28" t="str">
        <f t="shared" si="2"/>
        <v/>
      </c>
      <c r="I17" s="28" t="str">
        <f t="shared" si="3"/>
        <v/>
      </c>
      <c r="J17" s="28" t="str">
        <f t="shared" si="4"/>
        <v/>
      </c>
    </row>
    <row r="18" spans="1:10" x14ac:dyDescent="0.75">
      <c r="A18" s="27"/>
      <c r="B18" s="27"/>
      <c r="C18" s="27"/>
      <c r="D18" s="28" t="str">
        <f>IF($C18="","",IF(ISNA(MATCH($C18,'Club-Region Mapping'!$A$2:$A$200,0)),"NOT FOUND",INDEX('Club-Region Mapping'!$B$2:$B$200,MATCH($C18,'Club-Region Mapping'!$A$2:$A$200,0))))</f>
        <v/>
      </c>
      <c r="E18" s="28" t="str">
        <f>IF($C18="","",IF(ISNA(MATCH($C18,'Club-Region Mapping'!$A$2:$A$200,0)),"NOT FOUND",INDEX('Club-Region Mapping'!$C$2:$C$200,MATCH($C18,'Club-Region Mapping'!$A$2:$A$200,0))))</f>
        <v/>
      </c>
      <c r="F18" s="28" t="str">
        <f t="shared" si="0"/>
        <v/>
      </c>
      <c r="G18" s="28" t="str">
        <f t="shared" si="1"/>
        <v/>
      </c>
      <c r="H18" s="28" t="str">
        <f t="shared" si="2"/>
        <v/>
      </c>
      <c r="I18" s="28" t="str">
        <f t="shared" si="3"/>
        <v/>
      </c>
      <c r="J18" s="28" t="str">
        <f t="shared" si="4"/>
        <v/>
      </c>
    </row>
    <row r="19" spans="1:10" x14ac:dyDescent="0.75">
      <c r="A19" s="27"/>
      <c r="B19" s="27"/>
      <c r="C19" s="27"/>
      <c r="D19" s="28" t="str">
        <f>IF($C19="","",IF(ISNA(MATCH($C19,'Club-Region Mapping'!$A$2:$A$200,0)),"NOT FOUND",INDEX('Club-Region Mapping'!$B$2:$B$200,MATCH($C19,'Club-Region Mapping'!$A$2:$A$200,0))))</f>
        <v/>
      </c>
      <c r="E19" s="28" t="str">
        <f>IF($C19="","",IF(ISNA(MATCH($C19,'Club-Region Mapping'!$A$2:$A$200,0)),"NOT FOUND",INDEX('Club-Region Mapping'!$C$2:$C$200,MATCH($C19,'Club-Region Mapping'!$A$2:$A$200,0))))</f>
        <v/>
      </c>
      <c r="F19" s="28" t="str">
        <f t="shared" si="0"/>
        <v/>
      </c>
      <c r="G19" s="28" t="str">
        <f t="shared" si="1"/>
        <v/>
      </c>
      <c r="H19" s="28" t="str">
        <f t="shared" si="2"/>
        <v/>
      </c>
      <c r="I19" s="28" t="str">
        <f t="shared" si="3"/>
        <v/>
      </c>
      <c r="J19" s="28" t="str">
        <f t="shared" si="4"/>
        <v/>
      </c>
    </row>
    <row r="20" spans="1:10" x14ac:dyDescent="0.75">
      <c r="A20" s="27"/>
      <c r="B20" s="27"/>
      <c r="C20" s="27"/>
      <c r="D20" s="28" t="str">
        <f>IF($C20="","",IF(ISNA(MATCH($C20,'Club-Region Mapping'!$A$2:$A$200,0)),"NOT FOUND",INDEX('Club-Region Mapping'!$B$2:$B$200,MATCH($C20,'Club-Region Mapping'!$A$2:$A$200,0))))</f>
        <v/>
      </c>
      <c r="E20" s="28" t="str">
        <f>IF($C20="","",IF(ISNA(MATCH($C20,'Club-Region Mapping'!$A$2:$A$200,0)),"NOT FOUND",INDEX('Club-Region Mapping'!$C$2:$C$200,MATCH($C20,'Club-Region Mapping'!$A$2:$A$200,0))))</f>
        <v/>
      </c>
      <c r="F20" s="28" t="str">
        <f t="shared" si="0"/>
        <v/>
      </c>
      <c r="G20" s="28" t="str">
        <f t="shared" si="1"/>
        <v/>
      </c>
      <c r="H20" s="28" t="str">
        <f t="shared" si="2"/>
        <v/>
      </c>
      <c r="I20" s="28" t="str">
        <f t="shared" si="3"/>
        <v/>
      </c>
      <c r="J20" s="28" t="str">
        <f t="shared" si="4"/>
        <v/>
      </c>
    </row>
    <row r="21" spans="1:10" x14ac:dyDescent="0.75">
      <c r="A21" s="27"/>
      <c r="B21" s="27"/>
      <c r="C21" s="27"/>
      <c r="D21" s="28" t="str">
        <f>IF($C21="","",IF(ISNA(MATCH($C21,'Club-Region Mapping'!$A$2:$A$200,0)),"NOT FOUND",INDEX('Club-Region Mapping'!$B$2:$B$200,MATCH($C21,'Club-Region Mapping'!$A$2:$A$200,0))))</f>
        <v/>
      </c>
      <c r="E21" s="28" t="str">
        <f>IF($C21="","",IF(ISNA(MATCH($C21,'Club-Region Mapping'!$A$2:$A$200,0)),"NOT FOUND",INDEX('Club-Region Mapping'!$C$2:$C$200,MATCH($C21,'Club-Region Mapping'!$A$2:$A$200,0))))</f>
        <v/>
      </c>
      <c r="F21" s="28" t="str">
        <f t="shared" si="0"/>
        <v/>
      </c>
      <c r="G21" s="28" t="str">
        <f t="shared" si="1"/>
        <v/>
      </c>
      <c r="H21" s="28" t="str">
        <f t="shared" si="2"/>
        <v/>
      </c>
      <c r="I21" s="28" t="str">
        <f t="shared" si="3"/>
        <v/>
      </c>
      <c r="J21" s="28" t="str">
        <f t="shared" si="4"/>
        <v/>
      </c>
    </row>
    <row r="22" spans="1:10" x14ac:dyDescent="0.75">
      <c r="A22" s="27"/>
      <c r="B22" s="27"/>
      <c r="C22" s="27"/>
      <c r="D22" s="28" t="str">
        <f>IF($C22="","",IF(ISNA(MATCH($C22,'Club-Region Mapping'!$A$2:$A$200,0)),"NOT FOUND",INDEX('Club-Region Mapping'!$B$2:$B$200,MATCH($C22,'Club-Region Mapping'!$A$2:$A$200,0))))</f>
        <v/>
      </c>
      <c r="E22" s="28" t="str">
        <f>IF($C22="","",IF(ISNA(MATCH($C22,'Club-Region Mapping'!$A$2:$A$200,0)),"NOT FOUND",INDEX('Club-Region Mapping'!$C$2:$C$200,MATCH($C22,'Club-Region Mapping'!$A$2:$A$200,0))))</f>
        <v/>
      </c>
      <c r="F22" s="28" t="str">
        <f t="shared" si="0"/>
        <v/>
      </c>
      <c r="G22" s="28" t="str">
        <f t="shared" si="1"/>
        <v/>
      </c>
      <c r="H22" s="28" t="str">
        <f t="shared" si="2"/>
        <v/>
      </c>
      <c r="I22" s="28" t="str">
        <f t="shared" si="3"/>
        <v/>
      </c>
      <c r="J22" s="28" t="str">
        <f t="shared" si="4"/>
        <v/>
      </c>
    </row>
    <row r="23" spans="1:10" x14ac:dyDescent="0.75">
      <c r="A23" s="27"/>
      <c r="B23" s="27"/>
      <c r="C23" s="27"/>
      <c r="D23" s="28" t="str">
        <f>IF($C23="","",IF(ISNA(MATCH($C23,'Club-Region Mapping'!$A$2:$A$200,0)),"NOT FOUND",INDEX('Club-Region Mapping'!$B$2:$B$200,MATCH($C23,'Club-Region Mapping'!$A$2:$A$200,0))))</f>
        <v/>
      </c>
      <c r="E23" s="28" t="str">
        <f>IF($C23="","",IF(ISNA(MATCH($C23,'Club-Region Mapping'!$A$2:$A$200,0)),"NOT FOUND",INDEX('Club-Region Mapping'!$C$2:$C$200,MATCH($C23,'Club-Region Mapping'!$A$2:$A$200,0))))</f>
        <v/>
      </c>
      <c r="F23" s="28" t="str">
        <f t="shared" si="0"/>
        <v/>
      </c>
      <c r="G23" s="28" t="str">
        <f t="shared" si="1"/>
        <v/>
      </c>
      <c r="H23" s="28" t="str">
        <f t="shared" si="2"/>
        <v/>
      </c>
      <c r="I23" s="28" t="str">
        <f t="shared" si="3"/>
        <v/>
      </c>
      <c r="J23" s="28" t="str">
        <f t="shared" si="4"/>
        <v/>
      </c>
    </row>
    <row r="24" spans="1:10" x14ac:dyDescent="0.75">
      <c r="A24" s="27"/>
      <c r="B24" s="27"/>
      <c r="C24" s="27"/>
      <c r="D24" s="28" t="str">
        <f>IF($C24="","",IF(ISNA(MATCH($C24,'Club-Region Mapping'!$A$2:$A$200,0)),"NOT FOUND",INDEX('Club-Region Mapping'!$B$2:$B$200,MATCH($C24,'Club-Region Mapping'!$A$2:$A$200,0))))</f>
        <v/>
      </c>
      <c r="E24" s="28" t="str">
        <f>IF($C24="","",IF(ISNA(MATCH($C24,'Club-Region Mapping'!$A$2:$A$200,0)),"NOT FOUND",INDEX('Club-Region Mapping'!$C$2:$C$200,MATCH($C24,'Club-Region Mapping'!$A$2:$A$200,0))))</f>
        <v/>
      </c>
      <c r="F24" s="28" t="str">
        <f t="shared" si="0"/>
        <v/>
      </c>
      <c r="G24" s="28" t="str">
        <f t="shared" si="1"/>
        <v/>
      </c>
      <c r="H24" s="28" t="str">
        <f t="shared" si="2"/>
        <v/>
      </c>
      <c r="I24" s="28" t="str">
        <f t="shared" si="3"/>
        <v/>
      </c>
      <c r="J24" s="28" t="str">
        <f t="shared" si="4"/>
        <v/>
      </c>
    </row>
    <row r="25" spans="1:10" x14ac:dyDescent="0.75">
      <c r="A25" s="27"/>
      <c r="B25" s="27"/>
      <c r="C25" s="27"/>
      <c r="D25" s="28" t="str">
        <f>IF($C25="","",IF(ISNA(MATCH($C25,'Club-Region Mapping'!$A$2:$A$200,0)),"NOT FOUND",INDEX('Club-Region Mapping'!$B$2:$B$200,MATCH($C25,'Club-Region Mapping'!$A$2:$A$200,0))))</f>
        <v/>
      </c>
      <c r="E25" s="28" t="str">
        <f>IF($C25="","",IF(ISNA(MATCH($C25,'Club-Region Mapping'!$A$2:$A$200,0)),"NOT FOUND",INDEX('Club-Region Mapping'!$C$2:$C$200,MATCH($C25,'Club-Region Mapping'!$A$2:$A$200,0))))</f>
        <v/>
      </c>
      <c r="F25" s="28" t="str">
        <f t="shared" si="0"/>
        <v/>
      </c>
      <c r="G25" s="28" t="str">
        <f t="shared" si="1"/>
        <v/>
      </c>
      <c r="H25" s="28" t="str">
        <f t="shared" si="2"/>
        <v/>
      </c>
      <c r="I25" s="28" t="str">
        <f t="shared" si="3"/>
        <v/>
      </c>
      <c r="J25" s="28" t="str">
        <f t="shared" si="4"/>
        <v/>
      </c>
    </row>
    <row r="26" spans="1:10" x14ac:dyDescent="0.75">
      <c r="A26" s="27"/>
      <c r="B26" s="27"/>
      <c r="C26" s="27"/>
      <c r="D26" s="28" t="str">
        <f>IF($C26="","",IF(ISNA(MATCH($C26,'Club-Region Mapping'!$A$2:$A$200,0)),"NOT FOUND",INDEX('Club-Region Mapping'!$B$2:$B$200,MATCH($C26,'Club-Region Mapping'!$A$2:$A$200,0))))</f>
        <v/>
      </c>
      <c r="E26" s="28" t="str">
        <f>IF($C26="","",IF(ISNA(MATCH($C26,'Club-Region Mapping'!$A$2:$A$200,0)),"NOT FOUND",INDEX('Club-Region Mapping'!$C$2:$C$200,MATCH($C26,'Club-Region Mapping'!$A$2:$A$200,0))))</f>
        <v/>
      </c>
      <c r="F26" s="28" t="str">
        <f t="shared" si="0"/>
        <v/>
      </c>
      <c r="G26" s="28" t="str">
        <f t="shared" si="1"/>
        <v/>
      </c>
      <c r="H26" s="28" t="str">
        <f t="shared" si="2"/>
        <v/>
      </c>
      <c r="I26" s="28" t="str">
        <f t="shared" si="3"/>
        <v/>
      </c>
      <c r="J26" s="28" t="str">
        <f t="shared" si="4"/>
        <v/>
      </c>
    </row>
    <row r="27" spans="1:10" x14ac:dyDescent="0.75">
      <c r="A27" s="27"/>
      <c r="B27" s="27"/>
      <c r="C27" s="27"/>
      <c r="D27" s="28" t="str">
        <f>IF($C27="","",IF(ISNA(MATCH($C27,'Club-Region Mapping'!$A$2:$A$200,0)),"NOT FOUND",INDEX('Club-Region Mapping'!$B$2:$B$200,MATCH($C27,'Club-Region Mapping'!$A$2:$A$200,0))))</f>
        <v/>
      </c>
      <c r="E27" s="28" t="str">
        <f>IF($C27="","",IF(ISNA(MATCH($C27,'Club-Region Mapping'!$A$2:$A$200,0)),"NOT FOUND",INDEX('Club-Region Mapping'!$C$2:$C$200,MATCH($C27,'Club-Region Mapping'!$A$2:$A$200,0))))</f>
        <v/>
      </c>
      <c r="F27" s="28" t="str">
        <f t="shared" si="0"/>
        <v/>
      </c>
      <c r="G27" s="28" t="str">
        <f t="shared" si="1"/>
        <v/>
      </c>
      <c r="H27" s="28" t="str">
        <f t="shared" si="2"/>
        <v/>
      </c>
      <c r="I27" s="28" t="str">
        <f t="shared" si="3"/>
        <v/>
      </c>
      <c r="J27" s="28" t="str">
        <f t="shared" si="4"/>
        <v/>
      </c>
    </row>
    <row r="28" spans="1:10" x14ac:dyDescent="0.75">
      <c r="A28" s="27"/>
      <c r="B28" s="27"/>
      <c r="C28" s="27"/>
      <c r="D28" s="28" t="str">
        <f>IF($C28="","",IF(ISNA(MATCH($C28,'Club-Region Mapping'!$A$2:$A$200,0)),"NOT FOUND",INDEX('Club-Region Mapping'!$B$2:$B$200,MATCH($C28,'Club-Region Mapping'!$A$2:$A$200,0))))</f>
        <v/>
      </c>
      <c r="E28" s="28" t="str">
        <f>IF($C28="","",IF(ISNA(MATCH($C28,'Club-Region Mapping'!$A$2:$A$200,0)),"NOT FOUND",INDEX('Club-Region Mapping'!$C$2:$C$200,MATCH($C28,'Club-Region Mapping'!$A$2:$A$200,0))))</f>
        <v/>
      </c>
      <c r="F28" s="28" t="str">
        <f t="shared" si="0"/>
        <v/>
      </c>
      <c r="G28" s="28" t="str">
        <f t="shared" si="1"/>
        <v/>
      </c>
      <c r="H28" s="28" t="str">
        <f t="shared" si="2"/>
        <v/>
      </c>
      <c r="I28" s="28" t="str">
        <f t="shared" si="3"/>
        <v/>
      </c>
      <c r="J28" s="28" t="str">
        <f t="shared" si="4"/>
        <v/>
      </c>
    </row>
    <row r="29" spans="1:10" x14ac:dyDescent="0.75">
      <c r="A29" s="27"/>
      <c r="B29" s="27"/>
      <c r="C29" s="27"/>
      <c r="D29" s="28" t="str">
        <f>IF($C29="","",IF(ISNA(MATCH($C29,'Club-Region Mapping'!$A$2:$A$200,0)),"NOT FOUND",INDEX('Club-Region Mapping'!$B$2:$B$200,MATCH($C29,'Club-Region Mapping'!$A$2:$A$200,0))))</f>
        <v/>
      </c>
      <c r="E29" s="28" t="str">
        <f>IF($C29="","",IF(ISNA(MATCH($C29,'Club-Region Mapping'!$A$2:$A$200,0)),"NOT FOUND",INDEX('Club-Region Mapping'!$C$2:$C$200,MATCH($C29,'Club-Region Mapping'!$A$2:$A$200,0))))</f>
        <v/>
      </c>
      <c r="F29" s="28" t="str">
        <f t="shared" si="0"/>
        <v/>
      </c>
      <c r="G29" s="28" t="str">
        <f t="shared" si="1"/>
        <v/>
      </c>
      <c r="H29" s="28" t="str">
        <f t="shared" si="2"/>
        <v/>
      </c>
      <c r="I29" s="28" t="str">
        <f t="shared" si="3"/>
        <v/>
      </c>
      <c r="J29" s="28" t="str">
        <f t="shared" si="4"/>
        <v/>
      </c>
    </row>
    <row r="31" spans="1:10" x14ac:dyDescent="0.75">
      <c r="A31" s="2" t="s">
        <v>94</v>
      </c>
      <c r="B31" s="2"/>
      <c r="C31" s="2"/>
      <c r="D31" s="2"/>
      <c r="E31" s="2"/>
      <c r="F31" s="2"/>
      <c r="G31" s="2"/>
      <c r="H31" s="2"/>
      <c r="I31" s="2"/>
      <c r="J31" s="2"/>
    </row>
    <row r="32" spans="1:10" ht="24.75" x14ac:dyDescent="0.75">
      <c r="B32" s="29" t="s">
        <v>49</v>
      </c>
      <c r="C32" s="29" t="s">
        <v>57</v>
      </c>
      <c r="D32" s="29" t="s">
        <v>53</v>
      </c>
    </row>
    <row r="33" spans="1:10" x14ac:dyDescent="0.75">
      <c r="A33" s="28" t="s">
        <v>95</v>
      </c>
      <c r="B33" s="30">
        <f>COUNTIFS($D$15:$D$29,"Buffalo Yacht Club")</f>
        <v>0</v>
      </c>
      <c r="C33" s="30">
        <f>COUNTIFS($D$15:$D$29,"Erie Yacht Club")</f>
        <v>0</v>
      </c>
      <c r="D33" s="30">
        <f>COUNTIFS($D$15:$D$29,"Buffalo Canoe Club")</f>
        <v>0</v>
      </c>
    </row>
    <row r="34" spans="1:10" x14ac:dyDescent="0.75">
      <c r="A34" s="28" t="s">
        <v>96</v>
      </c>
      <c r="B34" s="30">
        <f>IF(COUNTA($B$15:$B$29)&gt;0,MAX(0,3-B33)*10,0)</f>
        <v>0</v>
      </c>
      <c r="C34" s="30">
        <f>IF(COUNTA($B$15:$B$29)&gt;0,MAX(0,3-C33)*10,0)</f>
        <v>0</v>
      </c>
      <c r="D34" s="30">
        <f>IF(COUNTA($B$15:$B$29)&gt;0,MAX(0,3-D33)*10,0)</f>
        <v>0</v>
      </c>
    </row>
    <row r="35" spans="1:10" x14ac:dyDescent="0.75">
      <c r="A35" s="31" t="s">
        <v>97</v>
      </c>
      <c r="B35" s="32">
        <f>SUMIFS($F$15:$F$29,$D$15:$D$29,"Buffalo Yacht Club",$H$15:$H$29,"Yes")+B34</f>
        <v>0</v>
      </c>
      <c r="C35" s="32">
        <f>SUMIFS($F$15:$F$29,$D$15:$D$29,"Erie Yacht Club",$H$15:$H$29,"Yes")+C34</f>
        <v>0</v>
      </c>
      <c r="D35" s="32">
        <f>SUMIFS($F$15:$F$29,$D$15:$D$29,"Buffalo Canoe Club",$H$15:$H$29,"Yes")+D34</f>
        <v>0</v>
      </c>
    </row>
    <row r="37" spans="1:10" x14ac:dyDescent="0.75">
      <c r="A37" s="5" t="s">
        <v>98</v>
      </c>
      <c r="B37" s="5"/>
      <c r="C37" s="5"/>
      <c r="D37" s="5"/>
      <c r="E37" s="5"/>
      <c r="F37" s="5"/>
      <c r="G37" s="5"/>
      <c r="H37" s="5"/>
      <c r="I37" s="5"/>
      <c r="J37" s="5"/>
    </row>
    <row r="38" spans="1:10" ht="24.75" x14ac:dyDescent="0.75">
      <c r="B38" s="33" t="s">
        <v>50</v>
      </c>
      <c r="C38" s="33" t="s">
        <v>58</v>
      </c>
      <c r="D38" s="33" t="s">
        <v>60</v>
      </c>
      <c r="E38" s="33" t="s">
        <v>70</v>
      </c>
      <c r="F38" s="33" t="s">
        <v>68</v>
      </c>
    </row>
    <row r="39" spans="1:10" x14ac:dyDescent="0.75">
      <c r="A39" s="34" t="s">
        <v>95</v>
      </c>
      <c r="B39" s="30">
        <f>COUNTIFS($E$15:$E$29,"Buffalo")</f>
        <v>0</v>
      </c>
      <c r="C39" s="30">
        <f>COUNTIFS($E$15:$E$29,"Erie")</f>
        <v>0</v>
      </c>
      <c r="D39" s="30">
        <f>COUNTIFS($E$15:$E$29,"Port Dover")</f>
        <v>0</v>
      </c>
      <c r="E39" s="30">
        <f>COUNTIFS($E$15:$E$29,"Dunkirk")</f>
        <v>0</v>
      </c>
      <c r="F39" s="30">
        <f>COUNTIFS($E$15:$E$29,"Port Colborne")</f>
        <v>0</v>
      </c>
    </row>
    <row r="40" spans="1:10" x14ac:dyDescent="0.75">
      <c r="A40" s="34" t="s">
        <v>96</v>
      </c>
      <c r="B40" s="30">
        <f>IF(COUNTA($B$15:$B$29)&gt;0,MAX(0,3-B39)*10,0)</f>
        <v>0</v>
      </c>
      <c r="C40" s="30">
        <f>IF(COUNTA($B$15:$B$29)&gt;0,MAX(0,3-C39)*10,0)</f>
        <v>0</v>
      </c>
      <c r="D40" s="30">
        <f>IF(COUNTA($B$15:$B$29)&gt;0,MAX(0,3-D39)*10,0)</f>
        <v>0</v>
      </c>
      <c r="E40" s="30">
        <f>IF(COUNTA($B$15:$B$29)&gt;0,MAX(0,3-E39)*10,0)</f>
        <v>0</v>
      </c>
      <c r="F40" s="30">
        <f>IF(COUNTA($B$15:$B$29)&gt;0,MAX(0,3-F39)*10,0)</f>
        <v>0</v>
      </c>
    </row>
    <row r="41" spans="1:10" x14ac:dyDescent="0.75">
      <c r="A41" s="34" t="s">
        <v>99</v>
      </c>
      <c r="B41" s="25">
        <f>SUMIFS($F$15:$F$29,$E$15:$E$29,"Buffalo",$J$15:$J$29,"Yes")+B40</f>
        <v>0</v>
      </c>
      <c r="C41" s="25">
        <f>SUMIFS($F$15:$F$29,$E$15:$E$29,"Erie",$J$15:$J$29,"Yes")+C40</f>
        <v>0</v>
      </c>
      <c r="D41" s="25">
        <f>SUMIFS($F$15:$F$29,$E$15:$E$29,"Port Dover",$J$15:$J$29,"Yes")+D40</f>
        <v>0</v>
      </c>
      <c r="E41" s="25">
        <f>SUMIFS($F$15:$F$29,$E$15:$E$29,"Dunkirk",$J$15:$J$29,"Yes")+E40</f>
        <v>0</v>
      </c>
      <c r="F41" s="25">
        <f>SUMIFS($F$15:$F$29,$E$15:$E$29,"Port Colborne",$J$15:$J$29,"Yes")+F40</f>
        <v>0</v>
      </c>
    </row>
    <row r="43" spans="1:10" ht="15.5" x14ac:dyDescent="0.75">
      <c r="A43" s="3" t="s">
        <v>100</v>
      </c>
      <c r="B43" s="3"/>
      <c r="C43" s="3"/>
      <c r="D43" s="3"/>
      <c r="E43" s="3"/>
      <c r="F43" s="3"/>
      <c r="G43" s="3"/>
      <c r="H43" s="3"/>
      <c r="I43" s="3"/>
      <c r="J43" s="3"/>
    </row>
    <row r="44" spans="1:10" ht="26" x14ac:dyDescent="0.75">
      <c r="A44" s="26" t="s">
        <v>84</v>
      </c>
      <c r="B44" s="26" t="s">
        <v>85</v>
      </c>
      <c r="C44" s="26" t="s">
        <v>86</v>
      </c>
      <c r="D44" s="26" t="s">
        <v>87</v>
      </c>
      <c r="E44" s="26" t="s">
        <v>88</v>
      </c>
      <c r="F44" s="26" t="s">
        <v>89</v>
      </c>
      <c r="G44" s="26" t="s">
        <v>90</v>
      </c>
      <c r="H44" s="26" t="s">
        <v>91</v>
      </c>
      <c r="I44" s="26" t="s">
        <v>92</v>
      </c>
      <c r="J44" s="26" t="s">
        <v>93</v>
      </c>
    </row>
    <row r="45" spans="1:10" x14ac:dyDescent="0.75">
      <c r="A45" s="27"/>
      <c r="B45" s="27"/>
      <c r="C45" s="27"/>
      <c r="D45" s="28" t="str">
        <f>IF($C45="","",IF(ISNA(MATCH($C45,'Club-Region Mapping'!$A$2:$A$200,0)),"NOT FOUND",INDEX('Club-Region Mapping'!$B$2:$B$200,MATCH($C45,'Club-Region Mapping'!$A$2:$A$200,0))))</f>
        <v/>
      </c>
      <c r="E45" s="28" t="str">
        <f>IF($C45="","",IF(ISNA(MATCH($C45,'Club-Region Mapping'!$A$2:$A$200,0)),"NOT FOUND",INDEX('Club-Region Mapping'!$C$2:$C$200,MATCH($C45,'Club-Region Mapping'!$A$2:$A$200,0))))</f>
        <v/>
      </c>
      <c r="F45" s="28" t="str">
        <f t="shared" ref="F45:F59" si="5">IF($A45="","",IF($A45=1,0.75,$A45))</f>
        <v/>
      </c>
      <c r="G45" s="28" t="str">
        <f t="shared" ref="G45:G59" si="6">IF(OR($A45="",$D45="",$D45="NOT FOUND"),"",COUNTIFS($D$45:$D$59,$D45,$A$45:$A$59,"&lt;="&amp;$A45))</f>
        <v/>
      </c>
      <c r="H45" s="28" t="str">
        <f t="shared" ref="H45:H59" si="7">IF($G45="","",IF($G45&lt;=3,"Yes","No"))</f>
        <v/>
      </c>
      <c r="I45" s="28" t="str">
        <f t="shared" ref="I45:I59" si="8">IF(OR($A45="",$E45="",$E45="NOT FOUND"),"",COUNTIFS($E$45:$E$59,$E45,$A$45:$A$59,"&lt;="&amp;$A45))</f>
        <v/>
      </c>
      <c r="J45" s="28" t="str">
        <f t="shared" ref="J45:J59" si="9">IF($I45="","",IF($I45&lt;=3,"Yes","No"))</f>
        <v/>
      </c>
    </row>
    <row r="46" spans="1:10" x14ac:dyDescent="0.75">
      <c r="A46" s="27"/>
      <c r="B46" s="27"/>
      <c r="C46" s="27"/>
      <c r="D46" s="28" t="str">
        <f>IF($C46="","",IF(ISNA(MATCH($C46,'Club-Region Mapping'!$A$2:$A$200,0)),"NOT FOUND",INDEX('Club-Region Mapping'!$B$2:$B$200,MATCH($C46,'Club-Region Mapping'!$A$2:$A$200,0))))</f>
        <v/>
      </c>
      <c r="E46" s="28" t="str">
        <f>IF($C46="","",IF(ISNA(MATCH($C46,'Club-Region Mapping'!$A$2:$A$200,0)),"NOT FOUND",INDEX('Club-Region Mapping'!$C$2:$C$200,MATCH($C46,'Club-Region Mapping'!$A$2:$A$200,0))))</f>
        <v/>
      </c>
      <c r="F46" s="28" t="str">
        <f t="shared" si="5"/>
        <v/>
      </c>
      <c r="G46" s="28" t="str">
        <f t="shared" si="6"/>
        <v/>
      </c>
      <c r="H46" s="28" t="str">
        <f t="shared" si="7"/>
        <v/>
      </c>
      <c r="I46" s="28" t="str">
        <f t="shared" si="8"/>
        <v/>
      </c>
      <c r="J46" s="28" t="str">
        <f t="shared" si="9"/>
        <v/>
      </c>
    </row>
    <row r="47" spans="1:10" x14ac:dyDescent="0.75">
      <c r="A47" s="27"/>
      <c r="B47" s="27"/>
      <c r="C47" s="27"/>
      <c r="D47" s="28" t="str">
        <f>IF($C47="","",IF(ISNA(MATCH($C47,'Club-Region Mapping'!$A$2:$A$200,0)),"NOT FOUND",INDEX('Club-Region Mapping'!$B$2:$B$200,MATCH($C47,'Club-Region Mapping'!$A$2:$A$200,0))))</f>
        <v/>
      </c>
      <c r="E47" s="28" t="str">
        <f>IF($C47="","",IF(ISNA(MATCH($C47,'Club-Region Mapping'!$A$2:$A$200,0)),"NOT FOUND",INDEX('Club-Region Mapping'!$C$2:$C$200,MATCH($C47,'Club-Region Mapping'!$A$2:$A$200,0))))</f>
        <v/>
      </c>
      <c r="F47" s="28" t="str">
        <f t="shared" si="5"/>
        <v/>
      </c>
      <c r="G47" s="28" t="str">
        <f t="shared" si="6"/>
        <v/>
      </c>
      <c r="H47" s="28" t="str">
        <f t="shared" si="7"/>
        <v/>
      </c>
      <c r="I47" s="28" t="str">
        <f t="shared" si="8"/>
        <v/>
      </c>
      <c r="J47" s="28" t="str">
        <f t="shared" si="9"/>
        <v/>
      </c>
    </row>
    <row r="48" spans="1:10" x14ac:dyDescent="0.75">
      <c r="A48" s="27"/>
      <c r="B48" s="27"/>
      <c r="C48" s="27"/>
      <c r="D48" s="28" t="str">
        <f>IF($C48="","",IF(ISNA(MATCH($C48,'Club-Region Mapping'!$A$2:$A$200,0)),"NOT FOUND",INDEX('Club-Region Mapping'!$B$2:$B$200,MATCH($C48,'Club-Region Mapping'!$A$2:$A$200,0))))</f>
        <v/>
      </c>
      <c r="E48" s="28" t="str">
        <f>IF($C48="","",IF(ISNA(MATCH($C48,'Club-Region Mapping'!$A$2:$A$200,0)),"NOT FOUND",INDEX('Club-Region Mapping'!$C$2:$C$200,MATCH($C48,'Club-Region Mapping'!$A$2:$A$200,0))))</f>
        <v/>
      </c>
      <c r="F48" s="28" t="str">
        <f t="shared" si="5"/>
        <v/>
      </c>
      <c r="G48" s="28" t="str">
        <f t="shared" si="6"/>
        <v/>
      </c>
      <c r="H48" s="28" t="str">
        <f t="shared" si="7"/>
        <v/>
      </c>
      <c r="I48" s="28" t="str">
        <f t="shared" si="8"/>
        <v/>
      </c>
      <c r="J48" s="28" t="str">
        <f t="shared" si="9"/>
        <v/>
      </c>
    </row>
    <row r="49" spans="1:10" x14ac:dyDescent="0.75">
      <c r="A49" s="27"/>
      <c r="B49" s="27"/>
      <c r="C49" s="27"/>
      <c r="D49" s="28" t="str">
        <f>IF($C49="","",IF(ISNA(MATCH($C49,'Club-Region Mapping'!$A$2:$A$200,0)),"NOT FOUND",INDEX('Club-Region Mapping'!$B$2:$B$200,MATCH($C49,'Club-Region Mapping'!$A$2:$A$200,0))))</f>
        <v/>
      </c>
      <c r="E49" s="28" t="str">
        <f>IF($C49="","",IF(ISNA(MATCH($C49,'Club-Region Mapping'!$A$2:$A$200,0)),"NOT FOUND",INDEX('Club-Region Mapping'!$C$2:$C$200,MATCH($C49,'Club-Region Mapping'!$A$2:$A$200,0))))</f>
        <v/>
      </c>
      <c r="F49" s="28" t="str">
        <f t="shared" si="5"/>
        <v/>
      </c>
      <c r="G49" s="28" t="str">
        <f t="shared" si="6"/>
        <v/>
      </c>
      <c r="H49" s="28" t="str">
        <f t="shared" si="7"/>
        <v/>
      </c>
      <c r="I49" s="28" t="str">
        <f t="shared" si="8"/>
        <v/>
      </c>
      <c r="J49" s="28" t="str">
        <f t="shared" si="9"/>
        <v/>
      </c>
    </row>
    <row r="50" spans="1:10" x14ac:dyDescent="0.75">
      <c r="A50" s="27"/>
      <c r="B50" s="27"/>
      <c r="C50" s="27"/>
      <c r="D50" s="28" t="str">
        <f>IF($C50="","",IF(ISNA(MATCH($C50,'Club-Region Mapping'!$A$2:$A$200,0)),"NOT FOUND",INDEX('Club-Region Mapping'!$B$2:$B$200,MATCH($C50,'Club-Region Mapping'!$A$2:$A$200,0))))</f>
        <v/>
      </c>
      <c r="E50" s="28" t="str">
        <f>IF($C50="","",IF(ISNA(MATCH($C50,'Club-Region Mapping'!$A$2:$A$200,0)),"NOT FOUND",INDEX('Club-Region Mapping'!$C$2:$C$200,MATCH($C50,'Club-Region Mapping'!$A$2:$A$200,0))))</f>
        <v/>
      </c>
      <c r="F50" s="28" t="str">
        <f t="shared" si="5"/>
        <v/>
      </c>
      <c r="G50" s="28" t="str">
        <f t="shared" si="6"/>
        <v/>
      </c>
      <c r="H50" s="28" t="str">
        <f t="shared" si="7"/>
        <v/>
      </c>
      <c r="I50" s="28" t="str">
        <f t="shared" si="8"/>
        <v/>
      </c>
      <c r="J50" s="28" t="str">
        <f t="shared" si="9"/>
        <v/>
      </c>
    </row>
    <row r="51" spans="1:10" x14ac:dyDescent="0.75">
      <c r="A51" s="27"/>
      <c r="B51" s="27"/>
      <c r="C51" s="27"/>
      <c r="D51" s="28" t="str">
        <f>IF($C51="","",IF(ISNA(MATCH($C51,'Club-Region Mapping'!$A$2:$A$200,0)),"NOT FOUND",INDEX('Club-Region Mapping'!$B$2:$B$200,MATCH($C51,'Club-Region Mapping'!$A$2:$A$200,0))))</f>
        <v/>
      </c>
      <c r="E51" s="28" t="str">
        <f>IF($C51="","",IF(ISNA(MATCH($C51,'Club-Region Mapping'!$A$2:$A$200,0)),"NOT FOUND",INDEX('Club-Region Mapping'!$C$2:$C$200,MATCH($C51,'Club-Region Mapping'!$A$2:$A$200,0))))</f>
        <v/>
      </c>
      <c r="F51" s="28" t="str">
        <f t="shared" si="5"/>
        <v/>
      </c>
      <c r="G51" s="28" t="str">
        <f t="shared" si="6"/>
        <v/>
      </c>
      <c r="H51" s="28" t="str">
        <f t="shared" si="7"/>
        <v/>
      </c>
      <c r="I51" s="28" t="str">
        <f t="shared" si="8"/>
        <v/>
      </c>
      <c r="J51" s="28" t="str">
        <f t="shared" si="9"/>
        <v/>
      </c>
    </row>
    <row r="52" spans="1:10" x14ac:dyDescent="0.75">
      <c r="A52" s="27"/>
      <c r="B52" s="27"/>
      <c r="C52" s="27"/>
      <c r="D52" s="28" t="str">
        <f>IF($C52="","",IF(ISNA(MATCH($C52,'Club-Region Mapping'!$A$2:$A$200,0)),"NOT FOUND",INDEX('Club-Region Mapping'!$B$2:$B$200,MATCH($C52,'Club-Region Mapping'!$A$2:$A$200,0))))</f>
        <v/>
      </c>
      <c r="E52" s="28" t="str">
        <f>IF($C52="","",IF(ISNA(MATCH($C52,'Club-Region Mapping'!$A$2:$A$200,0)),"NOT FOUND",INDEX('Club-Region Mapping'!$C$2:$C$200,MATCH($C52,'Club-Region Mapping'!$A$2:$A$200,0))))</f>
        <v/>
      </c>
      <c r="F52" s="28" t="str">
        <f t="shared" si="5"/>
        <v/>
      </c>
      <c r="G52" s="28" t="str">
        <f t="shared" si="6"/>
        <v/>
      </c>
      <c r="H52" s="28" t="str">
        <f t="shared" si="7"/>
        <v/>
      </c>
      <c r="I52" s="28" t="str">
        <f t="shared" si="8"/>
        <v/>
      </c>
      <c r="J52" s="28" t="str">
        <f t="shared" si="9"/>
        <v/>
      </c>
    </row>
    <row r="53" spans="1:10" x14ac:dyDescent="0.75">
      <c r="A53" s="27"/>
      <c r="B53" s="27"/>
      <c r="C53" s="27"/>
      <c r="D53" s="28" t="str">
        <f>IF($C53="","",IF(ISNA(MATCH($C53,'Club-Region Mapping'!$A$2:$A$200,0)),"NOT FOUND",INDEX('Club-Region Mapping'!$B$2:$B$200,MATCH($C53,'Club-Region Mapping'!$A$2:$A$200,0))))</f>
        <v/>
      </c>
      <c r="E53" s="28" t="str">
        <f>IF($C53="","",IF(ISNA(MATCH($C53,'Club-Region Mapping'!$A$2:$A$200,0)),"NOT FOUND",INDEX('Club-Region Mapping'!$C$2:$C$200,MATCH($C53,'Club-Region Mapping'!$A$2:$A$200,0))))</f>
        <v/>
      </c>
      <c r="F53" s="28" t="str">
        <f t="shared" si="5"/>
        <v/>
      </c>
      <c r="G53" s="28" t="str">
        <f t="shared" si="6"/>
        <v/>
      </c>
      <c r="H53" s="28" t="str">
        <f t="shared" si="7"/>
        <v/>
      </c>
      <c r="I53" s="28" t="str">
        <f t="shared" si="8"/>
        <v/>
      </c>
      <c r="J53" s="28" t="str">
        <f t="shared" si="9"/>
        <v/>
      </c>
    </row>
    <row r="54" spans="1:10" x14ac:dyDescent="0.75">
      <c r="A54" s="27"/>
      <c r="B54" s="27"/>
      <c r="C54" s="27"/>
      <c r="D54" s="28" t="str">
        <f>IF($C54="","",IF(ISNA(MATCH($C54,'Club-Region Mapping'!$A$2:$A$200,0)),"NOT FOUND",INDEX('Club-Region Mapping'!$B$2:$B$200,MATCH($C54,'Club-Region Mapping'!$A$2:$A$200,0))))</f>
        <v/>
      </c>
      <c r="E54" s="28" t="str">
        <f>IF($C54="","",IF(ISNA(MATCH($C54,'Club-Region Mapping'!$A$2:$A$200,0)),"NOT FOUND",INDEX('Club-Region Mapping'!$C$2:$C$200,MATCH($C54,'Club-Region Mapping'!$A$2:$A$200,0))))</f>
        <v/>
      </c>
      <c r="F54" s="28" t="str">
        <f t="shared" si="5"/>
        <v/>
      </c>
      <c r="G54" s="28" t="str">
        <f t="shared" si="6"/>
        <v/>
      </c>
      <c r="H54" s="28" t="str">
        <f t="shared" si="7"/>
        <v/>
      </c>
      <c r="I54" s="28" t="str">
        <f t="shared" si="8"/>
        <v/>
      </c>
      <c r="J54" s="28" t="str">
        <f t="shared" si="9"/>
        <v/>
      </c>
    </row>
    <row r="55" spans="1:10" x14ac:dyDescent="0.75">
      <c r="A55" s="27"/>
      <c r="B55" s="27"/>
      <c r="C55" s="27"/>
      <c r="D55" s="28" t="str">
        <f>IF($C55="","",IF(ISNA(MATCH($C55,'Club-Region Mapping'!$A$2:$A$200,0)),"NOT FOUND",INDEX('Club-Region Mapping'!$B$2:$B$200,MATCH($C55,'Club-Region Mapping'!$A$2:$A$200,0))))</f>
        <v/>
      </c>
      <c r="E55" s="28" t="str">
        <f>IF($C55="","",IF(ISNA(MATCH($C55,'Club-Region Mapping'!$A$2:$A$200,0)),"NOT FOUND",INDEX('Club-Region Mapping'!$C$2:$C$200,MATCH($C55,'Club-Region Mapping'!$A$2:$A$200,0))))</f>
        <v/>
      </c>
      <c r="F55" s="28" t="str">
        <f t="shared" si="5"/>
        <v/>
      </c>
      <c r="G55" s="28" t="str">
        <f t="shared" si="6"/>
        <v/>
      </c>
      <c r="H55" s="28" t="str">
        <f t="shared" si="7"/>
        <v/>
      </c>
      <c r="I55" s="28" t="str">
        <f t="shared" si="8"/>
        <v/>
      </c>
      <c r="J55" s="28" t="str">
        <f t="shared" si="9"/>
        <v/>
      </c>
    </row>
    <row r="56" spans="1:10" x14ac:dyDescent="0.75">
      <c r="A56" s="27"/>
      <c r="B56" s="27"/>
      <c r="C56" s="27"/>
      <c r="D56" s="28" t="str">
        <f>IF($C56="","",IF(ISNA(MATCH($C56,'Club-Region Mapping'!$A$2:$A$200,0)),"NOT FOUND",INDEX('Club-Region Mapping'!$B$2:$B$200,MATCH($C56,'Club-Region Mapping'!$A$2:$A$200,0))))</f>
        <v/>
      </c>
      <c r="E56" s="28" t="str">
        <f>IF($C56="","",IF(ISNA(MATCH($C56,'Club-Region Mapping'!$A$2:$A$200,0)),"NOT FOUND",INDEX('Club-Region Mapping'!$C$2:$C$200,MATCH($C56,'Club-Region Mapping'!$A$2:$A$200,0))))</f>
        <v/>
      </c>
      <c r="F56" s="28" t="str">
        <f t="shared" si="5"/>
        <v/>
      </c>
      <c r="G56" s="28" t="str">
        <f t="shared" si="6"/>
        <v/>
      </c>
      <c r="H56" s="28" t="str">
        <f t="shared" si="7"/>
        <v/>
      </c>
      <c r="I56" s="28" t="str">
        <f t="shared" si="8"/>
        <v/>
      </c>
      <c r="J56" s="28" t="str">
        <f t="shared" si="9"/>
        <v/>
      </c>
    </row>
    <row r="57" spans="1:10" x14ac:dyDescent="0.75">
      <c r="A57" s="27"/>
      <c r="B57" s="27"/>
      <c r="C57" s="27"/>
      <c r="D57" s="28" t="str">
        <f>IF($C57="","",IF(ISNA(MATCH($C57,'Club-Region Mapping'!$A$2:$A$200,0)),"NOT FOUND",INDEX('Club-Region Mapping'!$B$2:$B$200,MATCH($C57,'Club-Region Mapping'!$A$2:$A$200,0))))</f>
        <v/>
      </c>
      <c r="E57" s="28" t="str">
        <f>IF($C57="","",IF(ISNA(MATCH($C57,'Club-Region Mapping'!$A$2:$A$200,0)),"NOT FOUND",INDEX('Club-Region Mapping'!$C$2:$C$200,MATCH($C57,'Club-Region Mapping'!$A$2:$A$200,0))))</f>
        <v/>
      </c>
      <c r="F57" s="28" t="str">
        <f t="shared" si="5"/>
        <v/>
      </c>
      <c r="G57" s="28" t="str">
        <f t="shared" si="6"/>
        <v/>
      </c>
      <c r="H57" s="28" t="str">
        <f t="shared" si="7"/>
        <v/>
      </c>
      <c r="I57" s="28" t="str">
        <f t="shared" si="8"/>
        <v/>
      </c>
      <c r="J57" s="28" t="str">
        <f t="shared" si="9"/>
        <v/>
      </c>
    </row>
    <row r="58" spans="1:10" x14ac:dyDescent="0.75">
      <c r="A58" s="27"/>
      <c r="B58" s="27"/>
      <c r="C58" s="27"/>
      <c r="D58" s="28" t="str">
        <f>IF($C58="","",IF(ISNA(MATCH($C58,'Club-Region Mapping'!$A$2:$A$200,0)),"NOT FOUND",INDEX('Club-Region Mapping'!$B$2:$B$200,MATCH($C58,'Club-Region Mapping'!$A$2:$A$200,0))))</f>
        <v/>
      </c>
      <c r="E58" s="28" t="str">
        <f>IF($C58="","",IF(ISNA(MATCH($C58,'Club-Region Mapping'!$A$2:$A$200,0)),"NOT FOUND",INDEX('Club-Region Mapping'!$C$2:$C$200,MATCH($C58,'Club-Region Mapping'!$A$2:$A$200,0))))</f>
        <v/>
      </c>
      <c r="F58" s="28" t="str">
        <f t="shared" si="5"/>
        <v/>
      </c>
      <c r="G58" s="28" t="str">
        <f t="shared" si="6"/>
        <v/>
      </c>
      <c r="H58" s="28" t="str">
        <f t="shared" si="7"/>
        <v/>
      </c>
      <c r="I58" s="28" t="str">
        <f t="shared" si="8"/>
        <v/>
      </c>
      <c r="J58" s="28" t="str">
        <f t="shared" si="9"/>
        <v/>
      </c>
    </row>
    <row r="59" spans="1:10" x14ac:dyDescent="0.75">
      <c r="A59" s="27"/>
      <c r="B59" s="27"/>
      <c r="C59" s="27"/>
      <c r="D59" s="28" t="str">
        <f>IF($C59="","",IF(ISNA(MATCH($C59,'Club-Region Mapping'!$A$2:$A$200,0)),"NOT FOUND",INDEX('Club-Region Mapping'!$B$2:$B$200,MATCH($C59,'Club-Region Mapping'!$A$2:$A$200,0))))</f>
        <v/>
      </c>
      <c r="E59" s="28" t="str">
        <f>IF($C59="","",IF(ISNA(MATCH($C59,'Club-Region Mapping'!$A$2:$A$200,0)),"NOT FOUND",INDEX('Club-Region Mapping'!$C$2:$C$200,MATCH($C59,'Club-Region Mapping'!$A$2:$A$200,0))))</f>
        <v/>
      </c>
      <c r="F59" s="28" t="str">
        <f t="shared" si="5"/>
        <v/>
      </c>
      <c r="G59" s="28" t="str">
        <f t="shared" si="6"/>
        <v/>
      </c>
      <c r="H59" s="28" t="str">
        <f t="shared" si="7"/>
        <v/>
      </c>
      <c r="I59" s="28" t="str">
        <f t="shared" si="8"/>
        <v/>
      </c>
      <c r="J59" s="28" t="str">
        <f t="shared" si="9"/>
        <v/>
      </c>
    </row>
    <row r="61" spans="1:10" x14ac:dyDescent="0.75">
      <c r="A61" s="2" t="s">
        <v>101</v>
      </c>
      <c r="B61" s="2"/>
      <c r="C61" s="2"/>
      <c r="D61" s="2"/>
      <c r="E61" s="2"/>
      <c r="F61" s="2"/>
      <c r="G61" s="2"/>
      <c r="H61" s="2"/>
      <c r="I61" s="2"/>
      <c r="J61" s="2"/>
    </row>
    <row r="62" spans="1:10" ht="24.75" x14ac:dyDescent="0.75">
      <c r="B62" s="29" t="s">
        <v>49</v>
      </c>
      <c r="C62" s="29" t="s">
        <v>57</v>
      </c>
      <c r="D62" s="29" t="s">
        <v>53</v>
      </c>
    </row>
    <row r="63" spans="1:10" x14ac:dyDescent="0.75">
      <c r="A63" s="28" t="s">
        <v>95</v>
      </c>
      <c r="B63" s="30">
        <f>COUNTIFS($D$45:$D$59,"Buffalo Yacht Club")</f>
        <v>0</v>
      </c>
      <c r="C63" s="30">
        <f>COUNTIFS($D$45:$D$59,"Erie Yacht Club")</f>
        <v>0</v>
      </c>
      <c r="D63" s="30">
        <f>COUNTIFS($D$45:$D$59,"Buffalo Canoe Club")</f>
        <v>0</v>
      </c>
    </row>
    <row r="64" spans="1:10" x14ac:dyDescent="0.75">
      <c r="A64" s="28" t="s">
        <v>96</v>
      </c>
      <c r="B64" s="30">
        <f>IF(COUNTA($B$45:$B$59)&gt;0,MAX(0,3-B63)*10,0)</f>
        <v>0</v>
      </c>
      <c r="C64" s="30">
        <f>IF(COUNTA($B$45:$B$59)&gt;0,MAX(0,3-C63)*10,0)</f>
        <v>0</v>
      </c>
      <c r="D64" s="30">
        <f>IF(COUNTA($B$45:$B$59)&gt;0,MAX(0,3-D63)*10,0)</f>
        <v>0</v>
      </c>
    </row>
    <row r="65" spans="1:10" x14ac:dyDescent="0.75">
      <c r="A65" s="31" t="s">
        <v>102</v>
      </c>
      <c r="B65" s="32">
        <f>SUMIFS($F$45:$F$59,$D$45:$D$59,"Buffalo Yacht Club",$H$45:$H$59,"Yes")+B64</f>
        <v>0</v>
      </c>
      <c r="C65" s="32">
        <f>SUMIFS($F$45:$F$59,$D$45:$D$59,"Erie Yacht Club",$H$45:$H$59,"Yes")+C64</f>
        <v>0</v>
      </c>
      <c r="D65" s="32">
        <f>SUMIFS($F$45:$F$59,$D$45:$D$59,"Buffalo Canoe Club",$H$45:$H$59,"Yes")+D64</f>
        <v>0</v>
      </c>
    </row>
    <row r="67" spans="1:10" x14ac:dyDescent="0.75">
      <c r="A67" s="5" t="s">
        <v>103</v>
      </c>
      <c r="B67" s="5"/>
      <c r="C67" s="5"/>
      <c r="D67" s="5"/>
      <c r="E67" s="5"/>
      <c r="F67" s="5"/>
      <c r="G67" s="5"/>
      <c r="H67" s="5"/>
      <c r="I67" s="5"/>
      <c r="J67" s="5"/>
    </row>
    <row r="68" spans="1:10" ht="24.75" x14ac:dyDescent="0.75">
      <c r="B68" s="33" t="s">
        <v>50</v>
      </c>
      <c r="C68" s="33" t="s">
        <v>58</v>
      </c>
      <c r="D68" s="33" t="s">
        <v>60</v>
      </c>
      <c r="E68" s="33" t="s">
        <v>70</v>
      </c>
      <c r="F68" s="33" t="s">
        <v>68</v>
      </c>
    </row>
    <row r="69" spans="1:10" x14ac:dyDescent="0.75">
      <c r="A69" s="34" t="s">
        <v>95</v>
      </c>
      <c r="B69" s="30">
        <f>COUNTIFS($E$45:$E$59,"Buffalo")</f>
        <v>0</v>
      </c>
      <c r="C69" s="30">
        <f>COUNTIFS($E$45:$E$59,"Erie")</f>
        <v>0</v>
      </c>
      <c r="D69" s="30">
        <f>COUNTIFS($E$45:$E$59,"Port Dover")</f>
        <v>0</v>
      </c>
      <c r="E69" s="30">
        <f>COUNTIFS($E$45:$E$59,"Dunkirk")</f>
        <v>0</v>
      </c>
      <c r="F69" s="30">
        <f>COUNTIFS($E$45:$E$59,"Port Colborne")</f>
        <v>0</v>
      </c>
    </row>
    <row r="70" spans="1:10" x14ac:dyDescent="0.75">
      <c r="A70" s="34" t="s">
        <v>96</v>
      </c>
      <c r="B70" s="30">
        <f>IF(COUNTA($B$45:$B$59)&gt;0,MAX(0,3-B69)*10,0)</f>
        <v>0</v>
      </c>
      <c r="C70" s="30">
        <f>IF(COUNTA($B$45:$B$59)&gt;0,MAX(0,3-C69)*10,0)</f>
        <v>0</v>
      </c>
      <c r="D70" s="30">
        <f>IF(COUNTA($B$45:$B$59)&gt;0,MAX(0,3-D69)*10,0)</f>
        <v>0</v>
      </c>
      <c r="E70" s="30">
        <f>IF(COUNTA($B$45:$B$59)&gt;0,MAX(0,3-E69)*10,0)</f>
        <v>0</v>
      </c>
      <c r="F70" s="30">
        <f>IF(COUNTA($B$45:$B$59)&gt;0,MAX(0,3-F69)*10,0)</f>
        <v>0</v>
      </c>
    </row>
    <row r="71" spans="1:10" x14ac:dyDescent="0.75">
      <c r="A71" s="34" t="s">
        <v>104</v>
      </c>
      <c r="B71" s="25">
        <f>SUMIFS($F$45:$F$59,$E$45:$E$59,"Buffalo",$J$45:$J$59,"Yes")+B70</f>
        <v>0</v>
      </c>
      <c r="C71" s="25">
        <f>SUMIFS($F$45:$F$59,$E$45:$E$59,"Erie",$J$45:$J$59,"Yes")+C70</f>
        <v>0</v>
      </c>
      <c r="D71" s="25">
        <f>SUMIFS($F$45:$F$59,$E$45:$E$59,"Port Dover",$J$45:$J$59,"Yes")+D70</f>
        <v>0</v>
      </c>
      <c r="E71" s="25">
        <f>SUMIFS($F$45:$F$59,$E$45:$E$59,"Dunkirk",$J$45:$J$59,"Yes")+E70</f>
        <v>0</v>
      </c>
      <c r="F71" s="25">
        <f>SUMIFS($F$45:$F$59,$E$45:$E$59,"Port Colborne",$J$45:$J$59,"Yes")+F70</f>
        <v>0</v>
      </c>
    </row>
    <row r="73" spans="1:10" ht="15.5" x14ac:dyDescent="0.75">
      <c r="A73" s="3" t="s">
        <v>105</v>
      </c>
      <c r="B73" s="3"/>
      <c r="C73" s="3"/>
      <c r="D73" s="3"/>
      <c r="E73" s="3"/>
      <c r="F73" s="3"/>
      <c r="G73" s="3"/>
      <c r="H73" s="3"/>
      <c r="I73" s="3"/>
      <c r="J73" s="3"/>
    </row>
    <row r="74" spans="1:10" ht="26" x14ac:dyDescent="0.75">
      <c r="A74" s="26" t="s">
        <v>84</v>
      </c>
      <c r="B74" s="26" t="s">
        <v>85</v>
      </c>
      <c r="C74" s="26" t="s">
        <v>86</v>
      </c>
      <c r="D74" s="26" t="s">
        <v>87</v>
      </c>
      <c r="E74" s="26" t="s">
        <v>88</v>
      </c>
      <c r="F74" s="26" t="s">
        <v>89</v>
      </c>
      <c r="G74" s="26" t="s">
        <v>90</v>
      </c>
      <c r="H74" s="26" t="s">
        <v>91</v>
      </c>
      <c r="I74" s="26" t="s">
        <v>92</v>
      </c>
      <c r="J74" s="26" t="s">
        <v>93</v>
      </c>
    </row>
    <row r="75" spans="1:10" x14ac:dyDescent="0.75">
      <c r="A75" s="27"/>
      <c r="B75" s="27"/>
      <c r="C75" s="27"/>
      <c r="D75" s="28" t="str">
        <f>IF($C75="","",IF(ISNA(MATCH($C75,'Club-Region Mapping'!$A$2:$A$200,0)),"NOT FOUND",INDEX('Club-Region Mapping'!$B$2:$B$200,MATCH($C75,'Club-Region Mapping'!$A$2:$A$200,0))))</f>
        <v/>
      </c>
      <c r="E75" s="28" t="str">
        <f>IF($C75="","",IF(ISNA(MATCH($C75,'Club-Region Mapping'!$A$2:$A$200,0)),"NOT FOUND",INDEX('Club-Region Mapping'!$C$2:$C$200,MATCH($C75,'Club-Region Mapping'!$A$2:$A$200,0))))</f>
        <v/>
      </c>
      <c r="F75" s="28" t="str">
        <f t="shared" ref="F75:F89" si="10">IF($A75="","",IF($A75=1,0.75,$A75))</f>
        <v/>
      </c>
      <c r="G75" s="28" t="str">
        <f t="shared" ref="G75:G89" si="11">IF(OR($A75="",$D75="",$D75="NOT FOUND"),"",COUNTIFS($D$75:$D$89,$D75,$A$75:$A$89,"&lt;="&amp;$A75))</f>
        <v/>
      </c>
      <c r="H75" s="28" t="str">
        <f t="shared" ref="H75:H89" si="12">IF($G75="","",IF($G75&lt;=3,"Yes","No"))</f>
        <v/>
      </c>
      <c r="I75" s="28" t="str">
        <f t="shared" ref="I75:I89" si="13">IF(OR($A75="",$E75="",$E75="NOT FOUND"),"",COUNTIFS($E$75:$E$89,$E75,$A$75:$A$89,"&lt;="&amp;$A75))</f>
        <v/>
      </c>
      <c r="J75" s="28" t="str">
        <f t="shared" ref="J75:J89" si="14">IF($I75="","",IF($I75&lt;=3,"Yes","No"))</f>
        <v/>
      </c>
    </row>
    <row r="76" spans="1:10" x14ac:dyDescent="0.75">
      <c r="A76" s="27"/>
      <c r="B76" s="27"/>
      <c r="C76" s="27"/>
      <c r="D76" s="28" t="str">
        <f>IF($C76="","",IF(ISNA(MATCH($C76,'Club-Region Mapping'!$A$2:$A$200,0)),"NOT FOUND",INDEX('Club-Region Mapping'!$B$2:$B$200,MATCH($C76,'Club-Region Mapping'!$A$2:$A$200,0))))</f>
        <v/>
      </c>
      <c r="E76" s="28" t="str">
        <f>IF($C76="","",IF(ISNA(MATCH($C76,'Club-Region Mapping'!$A$2:$A$200,0)),"NOT FOUND",INDEX('Club-Region Mapping'!$C$2:$C$200,MATCH($C76,'Club-Region Mapping'!$A$2:$A$200,0))))</f>
        <v/>
      </c>
      <c r="F76" s="28" t="str">
        <f t="shared" si="10"/>
        <v/>
      </c>
      <c r="G76" s="28" t="str">
        <f t="shared" si="11"/>
        <v/>
      </c>
      <c r="H76" s="28" t="str">
        <f t="shared" si="12"/>
        <v/>
      </c>
      <c r="I76" s="28" t="str">
        <f t="shared" si="13"/>
        <v/>
      </c>
      <c r="J76" s="28" t="str">
        <f t="shared" si="14"/>
        <v/>
      </c>
    </row>
    <row r="77" spans="1:10" x14ac:dyDescent="0.75">
      <c r="A77" s="27"/>
      <c r="B77" s="27"/>
      <c r="C77" s="27"/>
      <c r="D77" s="28" t="str">
        <f>IF($C77="","",IF(ISNA(MATCH($C77,'Club-Region Mapping'!$A$2:$A$200,0)),"NOT FOUND",INDEX('Club-Region Mapping'!$B$2:$B$200,MATCH($C77,'Club-Region Mapping'!$A$2:$A$200,0))))</f>
        <v/>
      </c>
      <c r="E77" s="28" t="str">
        <f>IF($C77="","",IF(ISNA(MATCH($C77,'Club-Region Mapping'!$A$2:$A$200,0)),"NOT FOUND",INDEX('Club-Region Mapping'!$C$2:$C$200,MATCH($C77,'Club-Region Mapping'!$A$2:$A$200,0))))</f>
        <v/>
      </c>
      <c r="F77" s="28" t="str">
        <f t="shared" si="10"/>
        <v/>
      </c>
      <c r="G77" s="28" t="str">
        <f t="shared" si="11"/>
        <v/>
      </c>
      <c r="H77" s="28" t="str">
        <f t="shared" si="12"/>
        <v/>
      </c>
      <c r="I77" s="28" t="str">
        <f t="shared" si="13"/>
        <v/>
      </c>
      <c r="J77" s="28" t="str">
        <f t="shared" si="14"/>
        <v/>
      </c>
    </row>
    <row r="78" spans="1:10" x14ac:dyDescent="0.75">
      <c r="A78" s="27"/>
      <c r="B78" s="27"/>
      <c r="C78" s="27"/>
      <c r="D78" s="28" t="str">
        <f>IF($C78="","",IF(ISNA(MATCH($C78,'Club-Region Mapping'!$A$2:$A$200,0)),"NOT FOUND",INDEX('Club-Region Mapping'!$B$2:$B$200,MATCH($C78,'Club-Region Mapping'!$A$2:$A$200,0))))</f>
        <v/>
      </c>
      <c r="E78" s="28" t="str">
        <f>IF($C78="","",IF(ISNA(MATCH($C78,'Club-Region Mapping'!$A$2:$A$200,0)),"NOT FOUND",INDEX('Club-Region Mapping'!$C$2:$C$200,MATCH($C78,'Club-Region Mapping'!$A$2:$A$200,0))))</f>
        <v/>
      </c>
      <c r="F78" s="28" t="str">
        <f t="shared" si="10"/>
        <v/>
      </c>
      <c r="G78" s="28" t="str">
        <f t="shared" si="11"/>
        <v/>
      </c>
      <c r="H78" s="28" t="str">
        <f t="shared" si="12"/>
        <v/>
      </c>
      <c r="I78" s="28" t="str">
        <f t="shared" si="13"/>
        <v/>
      </c>
      <c r="J78" s="28" t="str">
        <f t="shared" si="14"/>
        <v/>
      </c>
    </row>
    <row r="79" spans="1:10" x14ac:dyDescent="0.75">
      <c r="A79" s="27"/>
      <c r="B79" s="27"/>
      <c r="C79" s="27"/>
      <c r="D79" s="28" t="str">
        <f>IF($C79="","",IF(ISNA(MATCH($C79,'Club-Region Mapping'!$A$2:$A$200,0)),"NOT FOUND",INDEX('Club-Region Mapping'!$B$2:$B$200,MATCH($C79,'Club-Region Mapping'!$A$2:$A$200,0))))</f>
        <v/>
      </c>
      <c r="E79" s="28" t="str">
        <f>IF($C79="","",IF(ISNA(MATCH($C79,'Club-Region Mapping'!$A$2:$A$200,0)),"NOT FOUND",INDEX('Club-Region Mapping'!$C$2:$C$200,MATCH($C79,'Club-Region Mapping'!$A$2:$A$200,0))))</f>
        <v/>
      </c>
      <c r="F79" s="28" t="str">
        <f t="shared" si="10"/>
        <v/>
      </c>
      <c r="G79" s="28" t="str">
        <f t="shared" si="11"/>
        <v/>
      </c>
      <c r="H79" s="28" t="str">
        <f t="shared" si="12"/>
        <v/>
      </c>
      <c r="I79" s="28" t="str">
        <f t="shared" si="13"/>
        <v/>
      </c>
      <c r="J79" s="28" t="str">
        <f t="shared" si="14"/>
        <v/>
      </c>
    </row>
    <row r="80" spans="1:10" x14ac:dyDescent="0.75">
      <c r="A80" s="27"/>
      <c r="B80" s="27"/>
      <c r="C80" s="27"/>
      <c r="D80" s="28" t="str">
        <f>IF($C80="","",IF(ISNA(MATCH($C80,'Club-Region Mapping'!$A$2:$A$200,0)),"NOT FOUND",INDEX('Club-Region Mapping'!$B$2:$B$200,MATCH($C80,'Club-Region Mapping'!$A$2:$A$200,0))))</f>
        <v/>
      </c>
      <c r="E80" s="28" t="str">
        <f>IF($C80="","",IF(ISNA(MATCH($C80,'Club-Region Mapping'!$A$2:$A$200,0)),"NOT FOUND",INDEX('Club-Region Mapping'!$C$2:$C$200,MATCH($C80,'Club-Region Mapping'!$A$2:$A$200,0))))</f>
        <v/>
      </c>
      <c r="F80" s="28" t="str">
        <f t="shared" si="10"/>
        <v/>
      </c>
      <c r="G80" s="28" t="str">
        <f t="shared" si="11"/>
        <v/>
      </c>
      <c r="H80" s="28" t="str">
        <f t="shared" si="12"/>
        <v/>
      </c>
      <c r="I80" s="28" t="str">
        <f t="shared" si="13"/>
        <v/>
      </c>
      <c r="J80" s="28" t="str">
        <f t="shared" si="14"/>
        <v/>
      </c>
    </row>
    <row r="81" spans="1:10" x14ac:dyDescent="0.75">
      <c r="A81" s="27"/>
      <c r="B81" s="27"/>
      <c r="C81" s="27"/>
      <c r="D81" s="28" t="str">
        <f>IF($C81="","",IF(ISNA(MATCH($C81,'Club-Region Mapping'!$A$2:$A$200,0)),"NOT FOUND",INDEX('Club-Region Mapping'!$B$2:$B$200,MATCH($C81,'Club-Region Mapping'!$A$2:$A$200,0))))</f>
        <v/>
      </c>
      <c r="E81" s="28" t="str">
        <f>IF($C81="","",IF(ISNA(MATCH($C81,'Club-Region Mapping'!$A$2:$A$200,0)),"NOT FOUND",INDEX('Club-Region Mapping'!$C$2:$C$200,MATCH($C81,'Club-Region Mapping'!$A$2:$A$200,0))))</f>
        <v/>
      </c>
      <c r="F81" s="28" t="str">
        <f t="shared" si="10"/>
        <v/>
      </c>
      <c r="G81" s="28" t="str">
        <f t="shared" si="11"/>
        <v/>
      </c>
      <c r="H81" s="28" t="str">
        <f t="shared" si="12"/>
        <v/>
      </c>
      <c r="I81" s="28" t="str">
        <f t="shared" si="13"/>
        <v/>
      </c>
      <c r="J81" s="28" t="str">
        <f t="shared" si="14"/>
        <v/>
      </c>
    </row>
    <row r="82" spans="1:10" x14ac:dyDescent="0.75">
      <c r="A82" s="27"/>
      <c r="B82" s="27"/>
      <c r="C82" s="27"/>
      <c r="D82" s="28" t="str">
        <f>IF($C82="","",IF(ISNA(MATCH($C82,'Club-Region Mapping'!$A$2:$A$200,0)),"NOT FOUND",INDEX('Club-Region Mapping'!$B$2:$B$200,MATCH($C82,'Club-Region Mapping'!$A$2:$A$200,0))))</f>
        <v/>
      </c>
      <c r="E82" s="28" t="str">
        <f>IF($C82="","",IF(ISNA(MATCH($C82,'Club-Region Mapping'!$A$2:$A$200,0)),"NOT FOUND",INDEX('Club-Region Mapping'!$C$2:$C$200,MATCH($C82,'Club-Region Mapping'!$A$2:$A$200,0))))</f>
        <v/>
      </c>
      <c r="F82" s="28" t="str">
        <f t="shared" si="10"/>
        <v/>
      </c>
      <c r="G82" s="28" t="str">
        <f t="shared" si="11"/>
        <v/>
      </c>
      <c r="H82" s="28" t="str">
        <f t="shared" si="12"/>
        <v/>
      </c>
      <c r="I82" s="28" t="str">
        <f t="shared" si="13"/>
        <v/>
      </c>
      <c r="J82" s="28" t="str">
        <f t="shared" si="14"/>
        <v/>
      </c>
    </row>
    <row r="83" spans="1:10" x14ac:dyDescent="0.75">
      <c r="A83" s="27"/>
      <c r="B83" s="27"/>
      <c r="C83" s="27"/>
      <c r="D83" s="28" t="str">
        <f>IF($C83="","",IF(ISNA(MATCH($C83,'Club-Region Mapping'!$A$2:$A$200,0)),"NOT FOUND",INDEX('Club-Region Mapping'!$B$2:$B$200,MATCH($C83,'Club-Region Mapping'!$A$2:$A$200,0))))</f>
        <v/>
      </c>
      <c r="E83" s="28" t="str">
        <f>IF($C83="","",IF(ISNA(MATCH($C83,'Club-Region Mapping'!$A$2:$A$200,0)),"NOT FOUND",INDEX('Club-Region Mapping'!$C$2:$C$200,MATCH($C83,'Club-Region Mapping'!$A$2:$A$200,0))))</f>
        <v/>
      </c>
      <c r="F83" s="28" t="str">
        <f t="shared" si="10"/>
        <v/>
      </c>
      <c r="G83" s="28" t="str">
        <f t="shared" si="11"/>
        <v/>
      </c>
      <c r="H83" s="28" t="str">
        <f t="shared" si="12"/>
        <v/>
      </c>
      <c r="I83" s="28" t="str">
        <f t="shared" si="13"/>
        <v/>
      </c>
      <c r="J83" s="28" t="str">
        <f t="shared" si="14"/>
        <v/>
      </c>
    </row>
    <row r="84" spans="1:10" x14ac:dyDescent="0.75">
      <c r="A84" s="27"/>
      <c r="B84" s="27"/>
      <c r="C84" s="27"/>
      <c r="D84" s="28" t="str">
        <f>IF($C84="","",IF(ISNA(MATCH($C84,'Club-Region Mapping'!$A$2:$A$200,0)),"NOT FOUND",INDEX('Club-Region Mapping'!$B$2:$B$200,MATCH($C84,'Club-Region Mapping'!$A$2:$A$200,0))))</f>
        <v/>
      </c>
      <c r="E84" s="28" t="str">
        <f>IF($C84="","",IF(ISNA(MATCH($C84,'Club-Region Mapping'!$A$2:$A$200,0)),"NOT FOUND",INDEX('Club-Region Mapping'!$C$2:$C$200,MATCH($C84,'Club-Region Mapping'!$A$2:$A$200,0))))</f>
        <v/>
      </c>
      <c r="F84" s="28" t="str">
        <f t="shared" si="10"/>
        <v/>
      </c>
      <c r="G84" s="28" t="str">
        <f t="shared" si="11"/>
        <v/>
      </c>
      <c r="H84" s="28" t="str">
        <f t="shared" si="12"/>
        <v/>
      </c>
      <c r="I84" s="28" t="str">
        <f t="shared" si="13"/>
        <v/>
      </c>
      <c r="J84" s="28" t="str">
        <f t="shared" si="14"/>
        <v/>
      </c>
    </row>
    <row r="85" spans="1:10" x14ac:dyDescent="0.75">
      <c r="A85" s="27"/>
      <c r="B85" s="27"/>
      <c r="C85" s="27"/>
      <c r="D85" s="28" t="str">
        <f>IF($C85="","",IF(ISNA(MATCH($C85,'Club-Region Mapping'!$A$2:$A$200,0)),"NOT FOUND",INDEX('Club-Region Mapping'!$B$2:$B$200,MATCH($C85,'Club-Region Mapping'!$A$2:$A$200,0))))</f>
        <v/>
      </c>
      <c r="E85" s="28" t="str">
        <f>IF($C85="","",IF(ISNA(MATCH($C85,'Club-Region Mapping'!$A$2:$A$200,0)),"NOT FOUND",INDEX('Club-Region Mapping'!$C$2:$C$200,MATCH($C85,'Club-Region Mapping'!$A$2:$A$200,0))))</f>
        <v/>
      </c>
      <c r="F85" s="28" t="str">
        <f t="shared" si="10"/>
        <v/>
      </c>
      <c r="G85" s="28" t="str">
        <f t="shared" si="11"/>
        <v/>
      </c>
      <c r="H85" s="28" t="str">
        <f t="shared" si="12"/>
        <v/>
      </c>
      <c r="I85" s="28" t="str">
        <f t="shared" si="13"/>
        <v/>
      </c>
      <c r="J85" s="28" t="str">
        <f t="shared" si="14"/>
        <v/>
      </c>
    </row>
    <row r="86" spans="1:10" x14ac:dyDescent="0.75">
      <c r="A86" s="27"/>
      <c r="B86" s="27"/>
      <c r="C86" s="27"/>
      <c r="D86" s="28" t="str">
        <f>IF($C86="","",IF(ISNA(MATCH($C86,'Club-Region Mapping'!$A$2:$A$200,0)),"NOT FOUND",INDEX('Club-Region Mapping'!$B$2:$B$200,MATCH($C86,'Club-Region Mapping'!$A$2:$A$200,0))))</f>
        <v/>
      </c>
      <c r="E86" s="28" t="str">
        <f>IF($C86="","",IF(ISNA(MATCH($C86,'Club-Region Mapping'!$A$2:$A$200,0)),"NOT FOUND",INDEX('Club-Region Mapping'!$C$2:$C$200,MATCH($C86,'Club-Region Mapping'!$A$2:$A$200,0))))</f>
        <v/>
      </c>
      <c r="F86" s="28" t="str">
        <f t="shared" si="10"/>
        <v/>
      </c>
      <c r="G86" s="28" t="str">
        <f t="shared" si="11"/>
        <v/>
      </c>
      <c r="H86" s="28" t="str">
        <f t="shared" si="12"/>
        <v/>
      </c>
      <c r="I86" s="28" t="str">
        <f t="shared" si="13"/>
        <v/>
      </c>
      <c r="J86" s="28" t="str">
        <f t="shared" si="14"/>
        <v/>
      </c>
    </row>
    <row r="87" spans="1:10" x14ac:dyDescent="0.75">
      <c r="A87" s="27"/>
      <c r="B87" s="27"/>
      <c r="C87" s="27"/>
      <c r="D87" s="28" t="str">
        <f>IF($C87="","",IF(ISNA(MATCH($C87,'Club-Region Mapping'!$A$2:$A$200,0)),"NOT FOUND",INDEX('Club-Region Mapping'!$B$2:$B$200,MATCH($C87,'Club-Region Mapping'!$A$2:$A$200,0))))</f>
        <v/>
      </c>
      <c r="E87" s="28" t="str">
        <f>IF($C87="","",IF(ISNA(MATCH($C87,'Club-Region Mapping'!$A$2:$A$200,0)),"NOT FOUND",INDEX('Club-Region Mapping'!$C$2:$C$200,MATCH($C87,'Club-Region Mapping'!$A$2:$A$200,0))))</f>
        <v/>
      </c>
      <c r="F87" s="28" t="str">
        <f t="shared" si="10"/>
        <v/>
      </c>
      <c r="G87" s="28" t="str">
        <f t="shared" si="11"/>
        <v/>
      </c>
      <c r="H87" s="28" t="str">
        <f t="shared" si="12"/>
        <v/>
      </c>
      <c r="I87" s="28" t="str">
        <f t="shared" si="13"/>
        <v/>
      </c>
      <c r="J87" s="28" t="str">
        <f t="shared" si="14"/>
        <v/>
      </c>
    </row>
    <row r="88" spans="1:10" x14ac:dyDescent="0.75">
      <c r="A88" s="27"/>
      <c r="B88" s="27"/>
      <c r="C88" s="27"/>
      <c r="D88" s="28" t="str">
        <f>IF($C88="","",IF(ISNA(MATCH($C88,'Club-Region Mapping'!$A$2:$A$200,0)),"NOT FOUND",INDEX('Club-Region Mapping'!$B$2:$B$200,MATCH($C88,'Club-Region Mapping'!$A$2:$A$200,0))))</f>
        <v/>
      </c>
      <c r="E88" s="28" t="str">
        <f>IF($C88="","",IF(ISNA(MATCH($C88,'Club-Region Mapping'!$A$2:$A$200,0)),"NOT FOUND",INDEX('Club-Region Mapping'!$C$2:$C$200,MATCH($C88,'Club-Region Mapping'!$A$2:$A$200,0))))</f>
        <v/>
      </c>
      <c r="F88" s="28" t="str">
        <f t="shared" si="10"/>
        <v/>
      </c>
      <c r="G88" s="28" t="str">
        <f t="shared" si="11"/>
        <v/>
      </c>
      <c r="H88" s="28" t="str">
        <f t="shared" si="12"/>
        <v/>
      </c>
      <c r="I88" s="28" t="str">
        <f t="shared" si="13"/>
        <v/>
      </c>
      <c r="J88" s="28" t="str">
        <f t="shared" si="14"/>
        <v/>
      </c>
    </row>
    <row r="89" spans="1:10" x14ac:dyDescent="0.75">
      <c r="A89" s="27"/>
      <c r="B89" s="27"/>
      <c r="C89" s="27"/>
      <c r="D89" s="28" t="str">
        <f>IF($C89="","",IF(ISNA(MATCH($C89,'Club-Region Mapping'!$A$2:$A$200,0)),"NOT FOUND",INDEX('Club-Region Mapping'!$B$2:$B$200,MATCH($C89,'Club-Region Mapping'!$A$2:$A$200,0))))</f>
        <v/>
      </c>
      <c r="E89" s="28" t="str">
        <f>IF($C89="","",IF(ISNA(MATCH($C89,'Club-Region Mapping'!$A$2:$A$200,0)),"NOT FOUND",INDEX('Club-Region Mapping'!$C$2:$C$200,MATCH($C89,'Club-Region Mapping'!$A$2:$A$200,0))))</f>
        <v/>
      </c>
      <c r="F89" s="28" t="str">
        <f t="shared" si="10"/>
        <v/>
      </c>
      <c r="G89" s="28" t="str">
        <f t="shared" si="11"/>
        <v/>
      </c>
      <c r="H89" s="28" t="str">
        <f t="shared" si="12"/>
        <v/>
      </c>
      <c r="I89" s="28" t="str">
        <f t="shared" si="13"/>
        <v/>
      </c>
      <c r="J89" s="28" t="str">
        <f t="shared" si="14"/>
        <v/>
      </c>
    </row>
    <row r="91" spans="1:10" x14ac:dyDescent="0.75">
      <c r="A91" s="2" t="s">
        <v>106</v>
      </c>
      <c r="B91" s="2"/>
      <c r="C91" s="2"/>
      <c r="D91" s="2"/>
      <c r="E91" s="2"/>
      <c r="F91" s="2"/>
      <c r="G91" s="2"/>
      <c r="H91" s="2"/>
      <c r="I91" s="2"/>
      <c r="J91" s="2"/>
    </row>
    <row r="92" spans="1:10" ht="24.75" x14ac:dyDescent="0.75">
      <c r="B92" s="29" t="s">
        <v>49</v>
      </c>
      <c r="C92" s="29" t="s">
        <v>57</v>
      </c>
      <c r="D92" s="29" t="s">
        <v>53</v>
      </c>
    </row>
    <row r="93" spans="1:10" x14ac:dyDescent="0.75">
      <c r="A93" s="28" t="s">
        <v>95</v>
      </c>
      <c r="B93" s="30">
        <f>COUNTIFS($D$75:$D$89,"Buffalo Yacht Club")</f>
        <v>0</v>
      </c>
      <c r="C93" s="30">
        <f>COUNTIFS($D$75:$D$89,"Erie Yacht Club")</f>
        <v>0</v>
      </c>
      <c r="D93" s="30">
        <f>COUNTIFS($D$75:$D$89,"Buffalo Canoe Club")</f>
        <v>0</v>
      </c>
    </row>
    <row r="94" spans="1:10" x14ac:dyDescent="0.75">
      <c r="A94" s="28" t="s">
        <v>96</v>
      </c>
      <c r="B94" s="30">
        <f>IF(COUNTA($B$75:$B$89)&gt;0,MAX(0,3-B93)*10,0)</f>
        <v>0</v>
      </c>
      <c r="C94" s="30">
        <f>IF(COUNTA($B$75:$B$89)&gt;0,MAX(0,3-C93)*10,0)</f>
        <v>0</v>
      </c>
      <c r="D94" s="30">
        <f>IF(COUNTA($B$75:$B$89)&gt;0,MAX(0,3-D93)*10,0)</f>
        <v>0</v>
      </c>
    </row>
    <row r="95" spans="1:10" x14ac:dyDescent="0.75">
      <c r="A95" s="31" t="s">
        <v>107</v>
      </c>
      <c r="B95" s="32">
        <f>SUMIFS($F$75:$F$89,$D$75:$D$89,"Buffalo Yacht Club",$H$75:$H$89,"Yes")+B94</f>
        <v>0</v>
      </c>
      <c r="C95" s="32">
        <f>SUMIFS($F$75:$F$89,$D$75:$D$89,"Erie Yacht Club",$H$75:$H$89,"Yes")+C94</f>
        <v>0</v>
      </c>
      <c r="D95" s="32">
        <f>SUMIFS($F$75:$F$89,$D$75:$D$89,"Buffalo Canoe Club",$H$75:$H$89,"Yes")+D94</f>
        <v>0</v>
      </c>
    </row>
    <row r="97" spans="1:10" x14ac:dyDescent="0.75">
      <c r="A97" s="5" t="s">
        <v>108</v>
      </c>
      <c r="B97" s="5"/>
      <c r="C97" s="5"/>
      <c r="D97" s="5"/>
      <c r="E97" s="5"/>
      <c r="F97" s="5"/>
      <c r="G97" s="5"/>
      <c r="H97" s="5"/>
      <c r="I97" s="5"/>
      <c r="J97" s="5"/>
    </row>
    <row r="98" spans="1:10" ht="24.75" x14ac:dyDescent="0.75">
      <c r="B98" s="33" t="s">
        <v>50</v>
      </c>
      <c r="C98" s="33" t="s">
        <v>58</v>
      </c>
      <c r="D98" s="33" t="s">
        <v>60</v>
      </c>
      <c r="E98" s="33" t="s">
        <v>70</v>
      </c>
      <c r="F98" s="33" t="s">
        <v>68</v>
      </c>
    </row>
    <row r="99" spans="1:10" x14ac:dyDescent="0.75">
      <c r="A99" s="34" t="s">
        <v>95</v>
      </c>
      <c r="B99" s="30">
        <f>COUNTIFS($E$75:$E$89,"Buffalo")</f>
        <v>0</v>
      </c>
      <c r="C99" s="30">
        <f>COUNTIFS($E$75:$E$89,"Erie")</f>
        <v>0</v>
      </c>
      <c r="D99" s="30">
        <f>COUNTIFS($E$75:$E$89,"Port Dover")</f>
        <v>0</v>
      </c>
      <c r="E99" s="30">
        <f>COUNTIFS($E$75:$E$89,"Dunkirk")</f>
        <v>0</v>
      </c>
      <c r="F99" s="30">
        <f>COUNTIFS($E$75:$E$89,"Port Colborne")</f>
        <v>0</v>
      </c>
    </row>
    <row r="100" spans="1:10" x14ac:dyDescent="0.75">
      <c r="A100" s="34" t="s">
        <v>96</v>
      </c>
      <c r="B100" s="30">
        <f>IF(COUNTA($B$75:$B$89)&gt;0,MAX(0,3-B99)*10,0)</f>
        <v>0</v>
      </c>
      <c r="C100" s="30">
        <f>IF(COUNTA($B$75:$B$89)&gt;0,MAX(0,3-C99)*10,0)</f>
        <v>0</v>
      </c>
      <c r="D100" s="30">
        <f>IF(COUNTA($B$75:$B$89)&gt;0,MAX(0,3-D99)*10,0)</f>
        <v>0</v>
      </c>
      <c r="E100" s="30">
        <f>IF(COUNTA($B$75:$B$89)&gt;0,MAX(0,3-E99)*10,0)</f>
        <v>0</v>
      </c>
      <c r="F100" s="30">
        <f>IF(COUNTA($B$75:$B$89)&gt;0,MAX(0,3-F99)*10,0)</f>
        <v>0</v>
      </c>
    </row>
    <row r="101" spans="1:10" x14ac:dyDescent="0.75">
      <c r="A101" s="34" t="s">
        <v>109</v>
      </c>
      <c r="B101" s="25">
        <f>SUMIFS($F$75:$F$89,$E$75:$E$89,"Buffalo",$J$75:$J$89,"Yes")+B100</f>
        <v>0</v>
      </c>
      <c r="C101" s="25">
        <f>SUMIFS($F$75:$F$89,$E$75:$E$89,"Erie",$J$75:$J$89,"Yes")+C100</f>
        <v>0</v>
      </c>
      <c r="D101" s="25">
        <f>SUMIFS($F$75:$F$89,$E$75:$E$89,"Port Dover",$J$75:$J$89,"Yes")+D100</f>
        <v>0</v>
      </c>
      <c r="E101" s="25">
        <f>SUMIFS($F$75:$F$89,$E$75:$E$89,"Dunkirk",$J$75:$J$89,"Yes")+E100</f>
        <v>0</v>
      </c>
      <c r="F101" s="25">
        <f>SUMIFS($F$75:$F$89,$E$75:$E$89,"Port Colborne",$J$75:$J$89,"Yes")+F100</f>
        <v>0</v>
      </c>
    </row>
    <row r="103" spans="1:10" ht="15.5" x14ac:dyDescent="0.75">
      <c r="A103" s="3" t="s">
        <v>110</v>
      </c>
      <c r="B103" s="3"/>
      <c r="C103" s="3"/>
      <c r="D103" s="3"/>
      <c r="E103" s="3"/>
      <c r="F103" s="3"/>
      <c r="G103" s="3"/>
      <c r="H103" s="3"/>
      <c r="I103" s="3"/>
      <c r="J103" s="3"/>
    </row>
    <row r="104" spans="1:10" ht="26" x14ac:dyDescent="0.75">
      <c r="A104" s="26" t="s">
        <v>84</v>
      </c>
      <c r="B104" s="26" t="s">
        <v>85</v>
      </c>
      <c r="C104" s="26" t="s">
        <v>86</v>
      </c>
      <c r="D104" s="26" t="s">
        <v>87</v>
      </c>
      <c r="E104" s="26" t="s">
        <v>88</v>
      </c>
      <c r="F104" s="26" t="s">
        <v>89</v>
      </c>
      <c r="G104" s="26" t="s">
        <v>90</v>
      </c>
      <c r="H104" s="26" t="s">
        <v>91</v>
      </c>
      <c r="I104" s="26" t="s">
        <v>92</v>
      </c>
      <c r="J104" s="26" t="s">
        <v>93</v>
      </c>
    </row>
    <row r="105" spans="1:10" x14ac:dyDescent="0.75">
      <c r="A105" s="27"/>
      <c r="B105" s="27"/>
      <c r="C105" s="27"/>
      <c r="D105" s="28" t="str">
        <f>IF($C105="","",IF(ISNA(MATCH($C105,'Club-Region Mapping'!$A$2:$A$200,0)),"NOT FOUND",INDEX('Club-Region Mapping'!$B$2:$B$200,MATCH($C105,'Club-Region Mapping'!$A$2:$A$200,0))))</f>
        <v/>
      </c>
      <c r="E105" s="28" t="str">
        <f>IF($C105="","",IF(ISNA(MATCH($C105,'Club-Region Mapping'!$A$2:$A$200,0)),"NOT FOUND",INDEX('Club-Region Mapping'!$C$2:$C$200,MATCH($C105,'Club-Region Mapping'!$A$2:$A$200,0))))</f>
        <v/>
      </c>
      <c r="F105" s="28" t="str">
        <f t="shared" ref="F105:F119" si="15">IF($A105="","",IF($A105=1,0.75,$A105))</f>
        <v/>
      </c>
      <c r="G105" s="28" t="str">
        <f t="shared" ref="G105:G119" si="16">IF(OR($A105="",$D105="",$D105="NOT FOUND"),"",COUNTIFS($D$105:$D$119,$D105,$A$105:$A$119,"&lt;="&amp;$A105))</f>
        <v/>
      </c>
      <c r="H105" s="28" t="str">
        <f t="shared" ref="H105:H119" si="17">IF($G105="","",IF($G105&lt;=3,"Yes","No"))</f>
        <v/>
      </c>
      <c r="I105" s="28" t="str">
        <f t="shared" ref="I105:I119" si="18">IF(OR($A105="",$E105="",$E105="NOT FOUND"),"",COUNTIFS($E$105:$E$119,$E105,$A$105:$A$119,"&lt;="&amp;$A105))</f>
        <v/>
      </c>
      <c r="J105" s="28" t="str">
        <f t="shared" ref="J105:J119" si="19">IF($I105="","",IF($I105&lt;=3,"Yes","No"))</f>
        <v/>
      </c>
    </row>
    <row r="106" spans="1:10" x14ac:dyDescent="0.75">
      <c r="A106" s="27"/>
      <c r="B106" s="27"/>
      <c r="C106" s="27"/>
      <c r="D106" s="28" t="str">
        <f>IF($C106="","",IF(ISNA(MATCH($C106,'Club-Region Mapping'!$A$2:$A$200,0)),"NOT FOUND",INDEX('Club-Region Mapping'!$B$2:$B$200,MATCH($C106,'Club-Region Mapping'!$A$2:$A$200,0))))</f>
        <v/>
      </c>
      <c r="E106" s="28" t="str">
        <f>IF($C106="","",IF(ISNA(MATCH($C106,'Club-Region Mapping'!$A$2:$A$200,0)),"NOT FOUND",INDEX('Club-Region Mapping'!$C$2:$C$200,MATCH($C106,'Club-Region Mapping'!$A$2:$A$200,0))))</f>
        <v/>
      </c>
      <c r="F106" s="28" t="str">
        <f t="shared" si="15"/>
        <v/>
      </c>
      <c r="G106" s="28" t="str">
        <f t="shared" si="16"/>
        <v/>
      </c>
      <c r="H106" s="28" t="str">
        <f t="shared" si="17"/>
        <v/>
      </c>
      <c r="I106" s="28" t="str">
        <f t="shared" si="18"/>
        <v/>
      </c>
      <c r="J106" s="28" t="str">
        <f t="shared" si="19"/>
        <v/>
      </c>
    </row>
    <row r="107" spans="1:10" x14ac:dyDescent="0.75">
      <c r="A107" s="27"/>
      <c r="B107" s="27"/>
      <c r="C107" s="27"/>
      <c r="D107" s="28" t="str">
        <f>IF($C107="","",IF(ISNA(MATCH($C107,'Club-Region Mapping'!$A$2:$A$200,0)),"NOT FOUND",INDEX('Club-Region Mapping'!$B$2:$B$200,MATCH($C107,'Club-Region Mapping'!$A$2:$A$200,0))))</f>
        <v/>
      </c>
      <c r="E107" s="28" t="str">
        <f>IF($C107="","",IF(ISNA(MATCH($C107,'Club-Region Mapping'!$A$2:$A$200,0)),"NOT FOUND",INDEX('Club-Region Mapping'!$C$2:$C$200,MATCH($C107,'Club-Region Mapping'!$A$2:$A$200,0))))</f>
        <v/>
      </c>
      <c r="F107" s="28" t="str">
        <f t="shared" si="15"/>
        <v/>
      </c>
      <c r="G107" s="28" t="str">
        <f t="shared" si="16"/>
        <v/>
      </c>
      <c r="H107" s="28" t="str">
        <f t="shared" si="17"/>
        <v/>
      </c>
      <c r="I107" s="28" t="str">
        <f t="shared" si="18"/>
        <v/>
      </c>
      <c r="J107" s="28" t="str">
        <f t="shared" si="19"/>
        <v/>
      </c>
    </row>
    <row r="108" spans="1:10" x14ac:dyDescent="0.75">
      <c r="A108" s="27"/>
      <c r="B108" s="27"/>
      <c r="C108" s="27"/>
      <c r="D108" s="28" t="str">
        <f>IF($C108="","",IF(ISNA(MATCH($C108,'Club-Region Mapping'!$A$2:$A$200,0)),"NOT FOUND",INDEX('Club-Region Mapping'!$B$2:$B$200,MATCH($C108,'Club-Region Mapping'!$A$2:$A$200,0))))</f>
        <v/>
      </c>
      <c r="E108" s="28" t="str">
        <f>IF($C108="","",IF(ISNA(MATCH($C108,'Club-Region Mapping'!$A$2:$A$200,0)),"NOT FOUND",INDEX('Club-Region Mapping'!$C$2:$C$200,MATCH($C108,'Club-Region Mapping'!$A$2:$A$200,0))))</f>
        <v/>
      </c>
      <c r="F108" s="28" t="str">
        <f t="shared" si="15"/>
        <v/>
      </c>
      <c r="G108" s="28" t="str">
        <f t="shared" si="16"/>
        <v/>
      </c>
      <c r="H108" s="28" t="str">
        <f t="shared" si="17"/>
        <v/>
      </c>
      <c r="I108" s="28" t="str">
        <f t="shared" si="18"/>
        <v/>
      </c>
      <c r="J108" s="28" t="str">
        <f t="shared" si="19"/>
        <v/>
      </c>
    </row>
    <row r="109" spans="1:10" x14ac:dyDescent="0.75">
      <c r="A109" s="27"/>
      <c r="B109" s="27"/>
      <c r="C109" s="27"/>
      <c r="D109" s="28" t="str">
        <f>IF($C109="","",IF(ISNA(MATCH($C109,'Club-Region Mapping'!$A$2:$A$200,0)),"NOT FOUND",INDEX('Club-Region Mapping'!$B$2:$B$200,MATCH($C109,'Club-Region Mapping'!$A$2:$A$200,0))))</f>
        <v/>
      </c>
      <c r="E109" s="28" t="str">
        <f>IF($C109="","",IF(ISNA(MATCH($C109,'Club-Region Mapping'!$A$2:$A$200,0)),"NOT FOUND",INDEX('Club-Region Mapping'!$C$2:$C$200,MATCH($C109,'Club-Region Mapping'!$A$2:$A$200,0))))</f>
        <v/>
      </c>
      <c r="F109" s="28" t="str">
        <f t="shared" si="15"/>
        <v/>
      </c>
      <c r="G109" s="28" t="str">
        <f t="shared" si="16"/>
        <v/>
      </c>
      <c r="H109" s="28" t="str">
        <f t="shared" si="17"/>
        <v/>
      </c>
      <c r="I109" s="28" t="str">
        <f t="shared" si="18"/>
        <v/>
      </c>
      <c r="J109" s="28" t="str">
        <f t="shared" si="19"/>
        <v/>
      </c>
    </row>
    <row r="110" spans="1:10" x14ac:dyDescent="0.75">
      <c r="A110" s="27"/>
      <c r="B110" s="27"/>
      <c r="C110" s="27"/>
      <c r="D110" s="28" t="str">
        <f>IF($C110="","",IF(ISNA(MATCH($C110,'Club-Region Mapping'!$A$2:$A$200,0)),"NOT FOUND",INDEX('Club-Region Mapping'!$B$2:$B$200,MATCH($C110,'Club-Region Mapping'!$A$2:$A$200,0))))</f>
        <v/>
      </c>
      <c r="E110" s="28" t="str">
        <f>IF($C110="","",IF(ISNA(MATCH($C110,'Club-Region Mapping'!$A$2:$A$200,0)),"NOT FOUND",INDEX('Club-Region Mapping'!$C$2:$C$200,MATCH($C110,'Club-Region Mapping'!$A$2:$A$200,0))))</f>
        <v/>
      </c>
      <c r="F110" s="28" t="str">
        <f t="shared" si="15"/>
        <v/>
      </c>
      <c r="G110" s="28" t="str">
        <f t="shared" si="16"/>
        <v/>
      </c>
      <c r="H110" s="28" t="str">
        <f t="shared" si="17"/>
        <v/>
      </c>
      <c r="I110" s="28" t="str">
        <f t="shared" si="18"/>
        <v/>
      </c>
      <c r="J110" s="28" t="str">
        <f t="shared" si="19"/>
        <v/>
      </c>
    </row>
    <row r="111" spans="1:10" x14ac:dyDescent="0.75">
      <c r="A111" s="27"/>
      <c r="B111" s="27"/>
      <c r="C111" s="27"/>
      <c r="D111" s="28" t="str">
        <f>IF($C111="","",IF(ISNA(MATCH($C111,'Club-Region Mapping'!$A$2:$A$200,0)),"NOT FOUND",INDEX('Club-Region Mapping'!$B$2:$B$200,MATCH($C111,'Club-Region Mapping'!$A$2:$A$200,0))))</f>
        <v/>
      </c>
      <c r="E111" s="28" t="str">
        <f>IF($C111="","",IF(ISNA(MATCH($C111,'Club-Region Mapping'!$A$2:$A$200,0)),"NOT FOUND",INDEX('Club-Region Mapping'!$C$2:$C$200,MATCH($C111,'Club-Region Mapping'!$A$2:$A$200,0))))</f>
        <v/>
      </c>
      <c r="F111" s="28" t="str">
        <f t="shared" si="15"/>
        <v/>
      </c>
      <c r="G111" s="28" t="str">
        <f t="shared" si="16"/>
        <v/>
      </c>
      <c r="H111" s="28" t="str">
        <f t="shared" si="17"/>
        <v/>
      </c>
      <c r="I111" s="28" t="str">
        <f t="shared" si="18"/>
        <v/>
      </c>
      <c r="J111" s="28" t="str">
        <f t="shared" si="19"/>
        <v/>
      </c>
    </row>
    <row r="112" spans="1:10" x14ac:dyDescent="0.75">
      <c r="A112" s="27"/>
      <c r="B112" s="27"/>
      <c r="C112" s="27"/>
      <c r="D112" s="28" t="str">
        <f>IF($C112="","",IF(ISNA(MATCH($C112,'Club-Region Mapping'!$A$2:$A$200,0)),"NOT FOUND",INDEX('Club-Region Mapping'!$B$2:$B$200,MATCH($C112,'Club-Region Mapping'!$A$2:$A$200,0))))</f>
        <v/>
      </c>
      <c r="E112" s="28" t="str">
        <f>IF($C112="","",IF(ISNA(MATCH($C112,'Club-Region Mapping'!$A$2:$A$200,0)),"NOT FOUND",INDEX('Club-Region Mapping'!$C$2:$C$200,MATCH($C112,'Club-Region Mapping'!$A$2:$A$200,0))))</f>
        <v/>
      </c>
      <c r="F112" s="28" t="str">
        <f t="shared" si="15"/>
        <v/>
      </c>
      <c r="G112" s="28" t="str">
        <f t="shared" si="16"/>
        <v/>
      </c>
      <c r="H112" s="28" t="str">
        <f t="shared" si="17"/>
        <v/>
      </c>
      <c r="I112" s="28" t="str">
        <f t="shared" si="18"/>
        <v/>
      </c>
      <c r="J112" s="28" t="str">
        <f t="shared" si="19"/>
        <v/>
      </c>
    </row>
    <row r="113" spans="1:10" x14ac:dyDescent="0.75">
      <c r="A113" s="27"/>
      <c r="B113" s="27"/>
      <c r="C113" s="27"/>
      <c r="D113" s="28" t="str">
        <f>IF($C113="","",IF(ISNA(MATCH($C113,'Club-Region Mapping'!$A$2:$A$200,0)),"NOT FOUND",INDEX('Club-Region Mapping'!$B$2:$B$200,MATCH($C113,'Club-Region Mapping'!$A$2:$A$200,0))))</f>
        <v/>
      </c>
      <c r="E113" s="28" t="str">
        <f>IF($C113="","",IF(ISNA(MATCH($C113,'Club-Region Mapping'!$A$2:$A$200,0)),"NOT FOUND",INDEX('Club-Region Mapping'!$C$2:$C$200,MATCH($C113,'Club-Region Mapping'!$A$2:$A$200,0))))</f>
        <v/>
      </c>
      <c r="F113" s="28" t="str">
        <f t="shared" si="15"/>
        <v/>
      </c>
      <c r="G113" s="28" t="str">
        <f t="shared" si="16"/>
        <v/>
      </c>
      <c r="H113" s="28" t="str">
        <f t="shared" si="17"/>
        <v/>
      </c>
      <c r="I113" s="28" t="str">
        <f t="shared" si="18"/>
        <v/>
      </c>
      <c r="J113" s="28" t="str">
        <f t="shared" si="19"/>
        <v/>
      </c>
    </row>
    <row r="114" spans="1:10" x14ac:dyDescent="0.75">
      <c r="A114" s="27"/>
      <c r="B114" s="27"/>
      <c r="C114" s="27"/>
      <c r="D114" s="28" t="str">
        <f>IF($C114="","",IF(ISNA(MATCH($C114,'Club-Region Mapping'!$A$2:$A$200,0)),"NOT FOUND",INDEX('Club-Region Mapping'!$B$2:$B$200,MATCH($C114,'Club-Region Mapping'!$A$2:$A$200,0))))</f>
        <v/>
      </c>
      <c r="E114" s="28" t="str">
        <f>IF($C114="","",IF(ISNA(MATCH($C114,'Club-Region Mapping'!$A$2:$A$200,0)),"NOT FOUND",INDEX('Club-Region Mapping'!$C$2:$C$200,MATCH($C114,'Club-Region Mapping'!$A$2:$A$200,0))))</f>
        <v/>
      </c>
      <c r="F114" s="28" t="str">
        <f t="shared" si="15"/>
        <v/>
      </c>
      <c r="G114" s="28" t="str">
        <f t="shared" si="16"/>
        <v/>
      </c>
      <c r="H114" s="28" t="str">
        <f t="shared" si="17"/>
        <v/>
      </c>
      <c r="I114" s="28" t="str">
        <f t="shared" si="18"/>
        <v/>
      </c>
      <c r="J114" s="28" t="str">
        <f t="shared" si="19"/>
        <v/>
      </c>
    </row>
    <row r="115" spans="1:10" x14ac:dyDescent="0.75">
      <c r="A115" s="27"/>
      <c r="B115" s="27"/>
      <c r="C115" s="27"/>
      <c r="D115" s="28" t="str">
        <f>IF($C115="","",IF(ISNA(MATCH($C115,'Club-Region Mapping'!$A$2:$A$200,0)),"NOT FOUND",INDEX('Club-Region Mapping'!$B$2:$B$200,MATCH($C115,'Club-Region Mapping'!$A$2:$A$200,0))))</f>
        <v/>
      </c>
      <c r="E115" s="28" t="str">
        <f>IF($C115="","",IF(ISNA(MATCH($C115,'Club-Region Mapping'!$A$2:$A$200,0)),"NOT FOUND",INDEX('Club-Region Mapping'!$C$2:$C$200,MATCH($C115,'Club-Region Mapping'!$A$2:$A$200,0))))</f>
        <v/>
      </c>
      <c r="F115" s="28" t="str">
        <f t="shared" si="15"/>
        <v/>
      </c>
      <c r="G115" s="28" t="str">
        <f t="shared" si="16"/>
        <v/>
      </c>
      <c r="H115" s="28" t="str">
        <f t="shared" si="17"/>
        <v/>
      </c>
      <c r="I115" s="28" t="str">
        <f t="shared" si="18"/>
        <v/>
      </c>
      <c r="J115" s="28" t="str">
        <f t="shared" si="19"/>
        <v/>
      </c>
    </row>
    <row r="116" spans="1:10" x14ac:dyDescent="0.75">
      <c r="A116" s="27"/>
      <c r="B116" s="27"/>
      <c r="C116" s="27"/>
      <c r="D116" s="28" t="str">
        <f>IF($C116="","",IF(ISNA(MATCH($C116,'Club-Region Mapping'!$A$2:$A$200,0)),"NOT FOUND",INDEX('Club-Region Mapping'!$B$2:$B$200,MATCH($C116,'Club-Region Mapping'!$A$2:$A$200,0))))</f>
        <v/>
      </c>
      <c r="E116" s="28" t="str">
        <f>IF($C116="","",IF(ISNA(MATCH($C116,'Club-Region Mapping'!$A$2:$A$200,0)),"NOT FOUND",INDEX('Club-Region Mapping'!$C$2:$C$200,MATCH($C116,'Club-Region Mapping'!$A$2:$A$200,0))))</f>
        <v/>
      </c>
      <c r="F116" s="28" t="str">
        <f t="shared" si="15"/>
        <v/>
      </c>
      <c r="G116" s="28" t="str">
        <f t="shared" si="16"/>
        <v/>
      </c>
      <c r="H116" s="28" t="str">
        <f t="shared" si="17"/>
        <v/>
      </c>
      <c r="I116" s="28" t="str">
        <f t="shared" si="18"/>
        <v/>
      </c>
      <c r="J116" s="28" t="str">
        <f t="shared" si="19"/>
        <v/>
      </c>
    </row>
    <row r="117" spans="1:10" x14ac:dyDescent="0.75">
      <c r="A117" s="27"/>
      <c r="B117" s="27"/>
      <c r="C117" s="27"/>
      <c r="D117" s="28" t="str">
        <f>IF($C117="","",IF(ISNA(MATCH($C117,'Club-Region Mapping'!$A$2:$A$200,0)),"NOT FOUND",INDEX('Club-Region Mapping'!$B$2:$B$200,MATCH($C117,'Club-Region Mapping'!$A$2:$A$200,0))))</f>
        <v/>
      </c>
      <c r="E117" s="28" t="str">
        <f>IF($C117="","",IF(ISNA(MATCH($C117,'Club-Region Mapping'!$A$2:$A$200,0)),"NOT FOUND",INDEX('Club-Region Mapping'!$C$2:$C$200,MATCH($C117,'Club-Region Mapping'!$A$2:$A$200,0))))</f>
        <v/>
      </c>
      <c r="F117" s="28" t="str">
        <f t="shared" si="15"/>
        <v/>
      </c>
      <c r="G117" s="28" t="str">
        <f t="shared" si="16"/>
        <v/>
      </c>
      <c r="H117" s="28" t="str">
        <f t="shared" si="17"/>
        <v/>
      </c>
      <c r="I117" s="28" t="str">
        <f t="shared" si="18"/>
        <v/>
      </c>
      <c r="J117" s="28" t="str">
        <f t="shared" si="19"/>
        <v/>
      </c>
    </row>
    <row r="118" spans="1:10" x14ac:dyDescent="0.75">
      <c r="A118" s="27"/>
      <c r="B118" s="27"/>
      <c r="C118" s="27"/>
      <c r="D118" s="28" t="str">
        <f>IF($C118="","",IF(ISNA(MATCH($C118,'Club-Region Mapping'!$A$2:$A$200,0)),"NOT FOUND",INDEX('Club-Region Mapping'!$B$2:$B$200,MATCH($C118,'Club-Region Mapping'!$A$2:$A$200,0))))</f>
        <v/>
      </c>
      <c r="E118" s="28" t="str">
        <f>IF($C118="","",IF(ISNA(MATCH($C118,'Club-Region Mapping'!$A$2:$A$200,0)),"NOT FOUND",INDEX('Club-Region Mapping'!$C$2:$C$200,MATCH($C118,'Club-Region Mapping'!$A$2:$A$200,0))))</f>
        <v/>
      </c>
      <c r="F118" s="28" t="str">
        <f t="shared" si="15"/>
        <v/>
      </c>
      <c r="G118" s="28" t="str">
        <f t="shared" si="16"/>
        <v/>
      </c>
      <c r="H118" s="28" t="str">
        <f t="shared" si="17"/>
        <v/>
      </c>
      <c r="I118" s="28" t="str">
        <f t="shared" si="18"/>
        <v/>
      </c>
      <c r="J118" s="28" t="str">
        <f t="shared" si="19"/>
        <v/>
      </c>
    </row>
    <row r="119" spans="1:10" x14ac:dyDescent="0.75">
      <c r="A119" s="27"/>
      <c r="B119" s="27"/>
      <c r="C119" s="27"/>
      <c r="D119" s="28" t="str">
        <f>IF($C119="","",IF(ISNA(MATCH($C119,'Club-Region Mapping'!$A$2:$A$200,0)),"NOT FOUND",INDEX('Club-Region Mapping'!$B$2:$B$200,MATCH($C119,'Club-Region Mapping'!$A$2:$A$200,0))))</f>
        <v/>
      </c>
      <c r="E119" s="28" t="str">
        <f>IF($C119="","",IF(ISNA(MATCH($C119,'Club-Region Mapping'!$A$2:$A$200,0)),"NOT FOUND",INDEX('Club-Region Mapping'!$C$2:$C$200,MATCH($C119,'Club-Region Mapping'!$A$2:$A$200,0))))</f>
        <v/>
      </c>
      <c r="F119" s="28" t="str">
        <f t="shared" si="15"/>
        <v/>
      </c>
      <c r="G119" s="28" t="str">
        <f t="shared" si="16"/>
        <v/>
      </c>
      <c r="H119" s="28" t="str">
        <f t="shared" si="17"/>
        <v/>
      </c>
      <c r="I119" s="28" t="str">
        <f t="shared" si="18"/>
        <v/>
      </c>
      <c r="J119" s="28" t="str">
        <f t="shared" si="19"/>
        <v/>
      </c>
    </row>
    <row r="121" spans="1:10" x14ac:dyDescent="0.75">
      <c r="A121" s="2" t="s">
        <v>111</v>
      </c>
      <c r="B121" s="2"/>
      <c r="C121" s="2"/>
      <c r="D121" s="2"/>
      <c r="E121" s="2"/>
      <c r="F121" s="2"/>
      <c r="G121" s="2"/>
      <c r="H121" s="2"/>
      <c r="I121" s="2"/>
      <c r="J121" s="2"/>
    </row>
    <row r="122" spans="1:10" ht="24.75" x14ac:dyDescent="0.75">
      <c r="B122" s="29" t="s">
        <v>49</v>
      </c>
      <c r="C122" s="29" t="s">
        <v>57</v>
      </c>
      <c r="D122" s="29" t="s">
        <v>53</v>
      </c>
    </row>
    <row r="123" spans="1:10" x14ac:dyDescent="0.75">
      <c r="A123" s="28" t="s">
        <v>95</v>
      </c>
      <c r="B123" s="30">
        <f>COUNTIFS($D$105:$D$119,"Buffalo Yacht Club")</f>
        <v>0</v>
      </c>
      <c r="C123" s="30">
        <f>COUNTIFS($D$105:$D$119,"Erie Yacht Club")</f>
        <v>0</v>
      </c>
      <c r="D123" s="30">
        <f>COUNTIFS($D$105:$D$119,"Buffalo Canoe Club")</f>
        <v>0</v>
      </c>
    </row>
    <row r="124" spans="1:10" x14ac:dyDescent="0.75">
      <c r="A124" s="28" t="s">
        <v>96</v>
      </c>
      <c r="B124" s="30">
        <f>IF(COUNTA($B$105:$B$119)&gt;0,MAX(0,3-B123)*10,0)</f>
        <v>0</v>
      </c>
      <c r="C124" s="30">
        <f>IF(COUNTA($B$105:$B$119)&gt;0,MAX(0,3-C123)*10,0)</f>
        <v>0</v>
      </c>
      <c r="D124" s="30">
        <f>IF(COUNTA($B$105:$B$119)&gt;0,MAX(0,3-D123)*10,0)</f>
        <v>0</v>
      </c>
    </row>
    <row r="125" spans="1:10" x14ac:dyDescent="0.75">
      <c r="A125" s="31" t="s">
        <v>112</v>
      </c>
      <c r="B125" s="32">
        <f>SUMIFS($F$105:$F$119,$D$105:$D$119,"Buffalo Yacht Club",$H$105:$H$119,"Yes")+B124</f>
        <v>0</v>
      </c>
      <c r="C125" s="32">
        <f>SUMIFS($F$105:$F$119,$D$105:$D$119,"Erie Yacht Club",$H$105:$H$119,"Yes")+C124</f>
        <v>0</v>
      </c>
      <c r="D125" s="32">
        <f>SUMIFS($F$105:$F$119,$D$105:$D$119,"Buffalo Canoe Club",$H$105:$H$119,"Yes")+D124</f>
        <v>0</v>
      </c>
    </row>
    <row r="127" spans="1:10" x14ac:dyDescent="0.75">
      <c r="A127" s="5" t="s">
        <v>113</v>
      </c>
      <c r="B127" s="5"/>
      <c r="C127" s="5"/>
      <c r="D127" s="5"/>
      <c r="E127" s="5"/>
      <c r="F127" s="5"/>
      <c r="G127" s="5"/>
      <c r="H127" s="5"/>
      <c r="I127" s="5"/>
      <c r="J127" s="5"/>
    </row>
    <row r="128" spans="1:10" ht="24.75" x14ac:dyDescent="0.75">
      <c r="B128" s="33" t="s">
        <v>50</v>
      </c>
      <c r="C128" s="33" t="s">
        <v>58</v>
      </c>
      <c r="D128" s="33" t="s">
        <v>60</v>
      </c>
      <c r="E128" s="33" t="s">
        <v>70</v>
      </c>
      <c r="F128" s="33" t="s">
        <v>68</v>
      </c>
    </row>
    <row r="129" spans="1:10" x14ac:dyDescent="0.75">
      <c r="A129" s="34" t="s">
        <v>95</v>
      </c>
      <c r="B129" s="30">
        <f>COUNTIFS($E$105:$E$119,"Buffalo")</f>
        <v>0</v>
      </c>
      <c r="C129" s="30">
        <f>COUNTIFS($E$105:$E$119,"Erie")</f>
        <v>0</v>
      </c>
      <c r="D129" s="30">
        <f>COUNTIFS($E$105:$E$119,"Port Dover")</f>
        <v>0</v>
      </c>
      <c r="E129" s="30">
        <f>COUNTIFS($E$105:$E$119,"Dunkirk")</f>
        <v>0</v>
      </c>
      <c r="F129" s="30">
        <f>COUNTIFS($E$105:$E$119,"Port Colborne")</f>
        <v>0</v>
      </c>
    </row>
    <row r="130" spans="1:10" x14ac:dyDescent="0.75">
      <c r="A130" s="34" t="s">
        <v>96</v>
      </c>
      <c r="B130" s="30">
        <f>IF(COUNTA($B$105:$B$119)&gt;0,MAX(0,3-B129)*10,0)</f>
        <v>0</v>
      </c>
      <c r="C130" s="30">
        <f>IF(COUNTA($B$105:$B$119)&gt;0,MAX(0,3-C129)*10,0)</f>
        <v>0</v>
      </c>
      <c r="D130" s="30">
        <f>IF(COUNTA($B$105:$B$119)&gt;0,MAX(0,3-D129)*10,0)</f>
        <v>0</v>
      </c>
      <c r="E130" s="30">
        <f>IF(COUNTA($B$105:$B$119)&gt;0,MAX(0,3-E129)*10,0)</f>
        <v>0</v>
      </c>
      <c r="F130" s="30">
        <f>IF(COUNTA($B$105:$B$119)&gt;0,MAX(0,3-F129)*10,0)</f>
        <v>0</v>
      </c>
    </row>
    <row r="131" spans="1:10" x14ac:dyDescent="0.75">
      <c r="A131" s="34" t="s">
        <v>114</v>
      </c>
      <c r="B131" s="25">
        <f>SUMIFS($F$105:$F$119,$E$105:$E$119,"Buffalo",$J$105:$J$119,"Yes")+B130</f>
        <v>0</v>
      </c>
      <c r="C131" s="25">
        <f>SUMIFS($F$105:$F$119,$E$105:$E$119,"Erie",$J$105:$J$119,"Yes")+C130</f>
        <v>0</v>
      </c>
      <c r="D131" s="25">
        <f>SUMIFS($F$105:$F$119,$E$105:$E$119,"Port Dover",$J$105:$J$119,"Yes")+D130</f>
        <v>0</v>
      </c>
      <c r="E131" s="25">
        <f>SUMIFS($F$105:$F$119,$E$105:$E$119,"Dunkirk",$J$105:$J$119,"Yes")+E130</f>
        <v>0</v>
      </c>
      <c r="F131" s="25">
        <f>SUMIFS($F$105:$F$119,$E$105:$E$119,"Port Colborne",$J$105:$J$119,"Yes")+F130</f>
        <v>0</v>
      </c>
    </row>
    <row r="133" spans="1:10" ht="15.5" x14ac:dyDescent="0.75">
      <c r="A133" s="3" t="s">
        <v>115</v>
      </c>
      <c r="B133" s="3"/>
      <c r="C133" s="3"/>
      <c r="D133" s="3"/>
      <c r="E133" s="3"/>
      <c r="F133" s="3"/>
      <c r="G133" s="3"/>
      <c r="H133" s="3"/>
      <c r="I133" s="3"/>
      <c r="J133" s="3"/>
    </row>
    <row r="134" spans="1:10" ht="26" x14ac:dyDescent="0.75">
      <c r="A134" s="26" t="s">
        <v>84</v>
      </c>
      <c r="B134" s="26" t="s">
        <v>85</v>
      </c>
      <c r="C134" s="26" t="s">
        <v>86</v>
      </c>
      <c r="D134" s="26" t="s">
        <v>87</v>
      </c>
      <c r="E134" s="26" t="s">
        <v>88</v>
      </c>
      <c r="F134" s="26" t="s">
        <v>89</v>
      </c>
      <c r="G134" s="26" t="s">
        <v>90</v>
      </c>
      <c r="H134" s="26" t="s">
        <v>91</v>
      </c>
      <c r="I134" s="26" t="s">
        <v>92</v>
      </c>
      <c r="J134" s="26" t="s">
        <v>93</v>
      </c>
    </row>
    <row r="135" spans="1:10" x14ac:dyDescent="0.75">
      <c r="A135" s="27"/>
      <c r="B135" s="27"/>
      <c r="C135" s="27"/>
      <c r="D135" s="28" t="str">
        <f>IF($C135="","",IF(ISNA(MATCH($C135,'Club-Region Mapping'!$A$2:$A$200,0)),"NOT FOUND",INDEX('Club-Region Mapping'!$B$2:$B$200,MATCH($C135,'Club-Region Mapping'!$A$2:$A$200,0))))</f>
        <v/>
      </c>
      <c r="E135" s="28" t="str">
        <f>IF($C135="","",IF(ISNA(MATCH($C135,'Club-Region Mapping'!$A$2:$A$200,0)),"NOT FOUND",INDEX('Club-Region Mapping'!$C$2:$C$200,MATCH($C135,'Club-Region Mapping'!$A$2:$A$200,0))))</f>
        <v/>
      </c>
      <c r="F135" s="28" t="str">
        <f t="shared" ref="F135:F149" si="20">IF($A135="","",IF($A135=1,0.75,$A135))</f>
        <v/>
      </c>
      <c r="G135" s="28" t="str">
        <f t="shared" ref="G135:G149" si="21">IF(OR($A135="",$D135="",$D135="NOT FOUND"),"",COUNTIFS($D$135:$D$149,$D135,$A$135:$A$149,"&lt;="&amp;$A135))</f>
        <v/>
      </c>
      <c r="H135" s="28" t="str">
        <f t="shared" ref="H135:H149" si="22">IF($G135="","",IF($G135&lt;=3,"Yes","No"))</f>
        <v/>
      </c>
      <c r="I135" s="28" t="str">
        <f t="shared" ref="I135:I149" si="23">IF(OR($A135="",$E135="",$E135="NOT FOUND"),"",COUNTIFS($E$135:$E$149,$E135,$A$135:$A$149,"&lt;="&amp;$A135))</f>
        <v/>
      </c>
      <c r="J135" s="28" t="str">
        <f t="shared" ref="J135:J149" si="24">IF($I135="","",IF($I135&lt;=3,"Yes","No"))</f>
        <v/>
      </c>
    </row>
    <row r="136" spans="1:10" x14ac:dyDescent="0.75">
      <c r="A136" s="27"/>
      <c r="B136" s="27"/>
      <c r="C136" s="27"/>
      <c r="D136" s="28" t="str">
        <f>IF($C136="","",IF(ISNA(MATCH($C136,'Club-Region Mapping'!$A$2:$A$200,0)),"NOT FOUND",INDEX('Club-Region Mapping'!$B$2:$B$200,MATCH($C136,'Club-Region Mapping'!$A$2:$A$200,0))))</f>
        <v/>
      </c>
      <c r="E136" s="28" t="str">
        <f>IF($C136="","",IF(ISNA(MATCH($C136,'Club-Region Mapping'!$A$2:$A$200,0)),"NOT FOUND",INDEX('Club-Region Mapping'!$C$2:$C$200,MATCH($C136,'Club-Region Mapping'!$A$2:$A$200,0))))</f>
        <v/>
      </c>
      <c r="F136" s="28" t="str">
        <f t="shared" si="20"/>
        <v/>
      </c>
      <c r="G136" s="28" t="str">
        <f t="shared" si="21"/>
        <v/>
      </c>
      <c r="H136" s="28" t="str">
        <f t="shared" si="22"/>
        <v/>
      </c>
      <c r="I136" s="28" t="str">
        <f t="shared" si="23"/>
        <v/>
      </c>
      <c r="J136" s="28" t="str">
        <f t="shared" si="24"/>
        <v/>
      </c>
    </row>
    <row r="137" spans="1:10" x14ac:dyDescent="0.75">
      <c r="A137" s="27"/>
      <c r="B137" s="27"/>
      <c r="C137" s="27"/>
      <c r="D137" s="28" t="str">
        <f>IF($C137="","",IF(ISNA(MATCH($C137,'Club-Region Mapping'!$A$2:$A$200,0)),"NOT FOUND",INDEX('Club-Region Mapping'!$B$2:$B$200,MATCH($C137,'Club-Region Mapping'!$A$2:$A$200,0))))</f>
        <v/>
      </c>
      <c r="E137" s="28" t="str">
        <f>IF($C137="","",IF(ISNA(MATCH($C137,'Club-Region Mapping'!$A$2:$A$200,0)),"NOT FOUND",INDEX('Club-Region Mapping'!$C$2:$C$200,MATCH($C137,'Club-Region Mapping'!$A$2:$A$200,0))))</f>
        <v/>
      </c>
      <c r="F137" s="28" t="str">
        <f t="shared" si="20"/>
        <v/>
      </c>
      <c r="G137" s="28" t="str">
        <f t="shared" si="21"/>
        <v/>
      </c>
      <c r="H137" s="28" t="str">
        <f t="shared" si="22"/>
        <v/>
      </c>
      <c r="I137" s="28" t="str">
        <f t="shared" si="23"/>
        <v/>
      </c>
      <c r="J137" s="28" t="str">
        <f t="shared" si="24"/>
        <v/>
      </c>
    </row>
    <row r="138" spans="1:10" x14ac:dyDescent="0.75">
      <c r="A138" s="27"/>
      <c r="B138" s="27"/>
      <c r="C138" s="27"/>
      <c r="D138" s="28" t="str">
        <f>IF($C138="","",IF(ISNA(MATCH($C138,'Club-Region Mapping'!$A$2:$A$200,0)),"NOT FOUND",INDEX('Club-Region Mapping'!$B$2:$B$200,MATCH($C138,'Club-Region Mapping'!$A$2:$A$200,0))))</f>
        <v/>
      </c>
      <c r="E138" s="28" t="str">
        <f>IF($C138="","",IF(ISNA(MATCH($C138,'Club-Region Mapping'!$A$2:$A$200,0)),"NOT FOUND",INDEX('Club-Region Mapping'!$C$2:$C$200,MATCH($C138,'Club-Region Mapping'!$A$2:$A$200,0))))</f>
        <v/>
      </c>
      <c r="F138" s="28" t="str">
        <f t="shared" si="20"/>
        <v/>
      </c>
      <c r="G138" s="28" t="str">
        <f t="shared" si="21"/>
        <v/>
      </c>
      <c r="H138" s="28" t="str">
        <f t="shared" si="22"/>
        <v/>
      </c>
      <c r="I138" s="28" t="str">
        <f t="shared" si="23"/>
        <v/>
      </c>
      <c r="J138" s="28" t="str">
        <f t="shared" si="24"/>
        <v/>
      </c>
    </row>
    <row r="139" spans="1:10" x14ac:dyDescent="0.75">
      <c r="A139" s="27"/>
      <c r="B139" s="27"/>
      <c r="C139" s="27"/>
      <c r="D139" s="28" t="str">
        <f>IF($C139="","",IF(ISNA(MATCH($C139,'Club-Region Mapping'!$A$2:$A$200,0)),"NOT FOUND",INDEX('Club-Region Mapping'!$B$2:$B$200,MATCH($C139,'Club-Region Mapping'!$A$2:$A$200,0))))</f>
        <v/>
      </c>
      <c r="E139" s="28" t="str">
        <f>IF($C139="","",IF(ISNA(MATCH($C139,'Club-Region Mapping'!$A$2:$A$200,0)),"NOT FOUND",INDEX('Club-Region Mapping'!$C$2:$C$200,MATCH($C139,'Club-Region Mapping'!$A$2:$A$200,0))))</f>
        <v/>
      </c>
      <c r="F139" s="28" t="str">
        <f t="shared" si="20"/>
        <v/>
      </c>
      <c r="G139" s="28" t="str">
        <f t="shared" si="21"/>
        <v/>
      </c>
      <c r="H139" s="28" t="str">
        <f t="shared" si="22"/>
        <v/>
      </c>
      <c r="I139" s="28" t="str">
        <f t="shared" si="23"/>
        <v/>
      </c>
      <c r="J139" s="28" t="str">
        <f t="shared" si="24"/>
        <v/>
      </c>
    </row>
    <row r="140" spans="1:10" x14ac:dyDescent="0.75">
      <c r="A140" s="27"/>
      <c r="B140" s="27"/>
      <c r="C140" s="27"/>
      <c r="D140" s="28" t="str">
        <f>IF($C140="","",IF(ISNA(MATCH($C140,'Club-Region Mapping'!$A$2:$A$200,0)),"NOT FOUND",INDEX('Club-Region Mapping'!$B$2:$B$200,MATCH($C140,'Club-Region Mapping'!$A$2:$A$200,0))))</f>
        <v/>
      </c>
      <c r="E140" s="28" t="str">
        <f>IF($C140="","",IF(ISNA(MATCH($C140,'Club-Region Mapping'!$A$2:$A$200,0)),"NOT FOUND",INDEX('Club-Region Mapping'!$C$2:$C$200,MATCH($C140,'Club-Region Mapping'!$A$2:$A$200,0))))</f>
        <v/>
      </c>
      <c r="F140" s="28" t="str">
        <f t="shared" si="20"/>
        <v/>
      </c>
      <c r="G140" s="28" t="str">
        <f t="shared" si="21"/>
        <v/>
      </c>
      <c r="H140" s="28" t="str">
        <f t="shared" si="22"/>
        <v/>
      </c>
      <c r="I140" s="28" t="str">
        <f t="shared" si="23"/>
        <v/>
      </c>
      <c r="J140" s="28" t="str">
        <f t="shared" si="24"/>
        <v/>
      </c>
    </row>
    <row r="141" spans="1:10" x14ac:dyDescent="0.75">
      <c r="A141" s="27"/>
      <c r="B141" s="27"/>
      <c r="C141" s="27"/>
      <c r="D141" s="28" t="str">
        <f>IF($C141="","",IF(ISNA(MATCH($C141,'Club-Region Mapping'!$A$2:$A$200,0)),"NOT FOUND",INDEX('Club-Region Mapping'!$B$2:$B$200,MATCH($C141,'Club-Region Mapping'!$A$2:$A$200,0))))</f>
        <v/>
      </c>
      <c r="E141" s="28" t="str">
        <f>IF($C141="","",IF(ISNA(MATCH($C141,'Club-Region Mapping'!$A$2:$A$200,0)),"NOT FOUND",INDEX('Club-Region Mapping'!$C$2:$C$200,MATCH($C141,'Club-Region Mapping'!$A$2:$A$200,0))))</f>
        <v/>
      </c>
      <c r="F141" s="28" t="str">
        <f t="shared" si="20"/>
        <v/>
      </c>
      <c r="G141" s="28" t="str">
        <f t="shared" si="21"/>
        <v/>
      </c>
      <c r="H141" s="28" t="str">
        <f t="shared" si="22"/>
        <v/>
      </c>
      <c r="I141" s="28" t="str">
        <f t="shared" si="23"/>
        <v/>
      </c>
      <c r="J141" s="28" t="str">
        <f t="shared" si="24"/>
        <v/>
      </c>
    </row>
    <row r="142" spans="1:10" x14ac:dyDescent="0.75">
      <c r="A142" s="27"/>
      <c r="B142" s="27"/>
      <c r="C142" s="27"/>
      <c r="D142" s="28" t="str">
        <f>IF($C142="","",IF(ISNA(MATCH($C142,'Club-Region Mapping'!$A$2:$A$200,0)),"NOT FOUND",INDEX('Club-Region Mapping'!$B$2:$B$200,MATCH($C142,'Club-Region Mapping'!$A$2:$A$200,0))))</f>
        <v/>
      </c>
      <c r="E142" s="28" t="str">
        <f>IF($C142="","",IF(ISNA(MATCH($C142,'Club-Region Mapping'!$A$2:$A$200,0)),"NOT FOUND",INDEX('Club-Region Mapping'!$C$2:$C$200,MATCH($C142,'Club-Region Mapping'!$A$2:$A$200,0))))</f>
        <v/>
      </c>
      <c r="F142" s="28" t="str">
        <f t="shared" si="20"/>
        <v/>
      </c>
      <c r="G142" s="28" t="str">
        <f t="shared" si="21"/>
        <v/>
      </c>
      <c r="H142" s="28" t="str">
        <f t="shared" si="22"/>
        <v/>
      </c>
      <c r="I142" s="28" t="str">
        <f t="shared" si="23"/>
        <v/>
      </c>
      <c r="J142" s="28" t="str">
        <f t="shared" si="24"/>
        <v/>
      </c>
    </row>
    <row r="143" spans="1:10" x14ac:dyDescent="0.75">
      <c r="A143" s="27"/>
      <c r="B143" s="27"/>
      <c r="C143" s="27"/>
      <c r="D143" s="28" t="str">
        <f>IF($C143="","",IF(ISNA(MATCH($C143,'Club-Region Mapping'!$A$2:$A$200,0)),"NOT FOUND",INDEX('Club-Region Mapping'!$B$2:$B$200,MATCH($C143,'Club-Region Mapping'!$A$2:$A$200,0))))</f>
        <v/>
      </c>
      <c r="E143" s="28" t="str">
        <f>IF($C143="","",IF(ISNA(MATCH($C143,'Club-Region Mapping'!$A$2:$A$200,0)),"NOT FOUND",INDEX('Club-Region Mapping'!$C$2:$C$200,MATCH($C143,'Club-Region Mapping'!$A$2:$A$200,0))))</f>
        <v/>
      </c>
      <c r="F143" s="28" t="str">
        <f t="shared" si="20"/>
        <v/>
      </c>
      <c r="G143" s="28" t="str">
        <f t="shared" si="21"/>
        <v/>
      </c>
      <c r="H143" s="28" t="str">
        <f t="shared" si="22"/>
        <v/>
      </c>
      <c r="I143" s="28" t="str">
        <f t="shared" si="23"/>
        <v/>
      </c>
      <c r="J143" s="28" t="str">
        <f t="shared" si="24"/>
        <v/>
      </c>
    </row>
    <row r="144" spans="1:10" x14ac:dyDescent="0.75">
      <c r="A144" s="27"/>
      <c r="B144" s="27"/>
      <c r="C144" s="27"/>
      <c r="D144" s="28" t="str">
        <f>IF($C144="","",IF(ISNA(MATCH($C144,'Club-Region Mapping'!$A$2:$A$200,0)),"NOT FOUND",INDEX('Club-Region Mapping'!$B$2:$B$200,MATCH($C144,'Club-Region Mapping'!$A$2:$A$200,0))))</f>
        <v/>
      </c>
      <c r="E144" s="28" t="str">
        <f>IF($C144="","",IF(ISNA(MATCH($C144,'Club-Region Mapping'!$A$2:$A$200,0)),"NOT FOUND",INDEX('Club-Region Mapping'!$C$2:$C$200,MATCH($C144,'Club-Region Mapping'!$A$2:$A$200,0))))</f>
        <v/>
      </c>
      <c r="F144" s="28" t="str">
        <f t="shared" si="20"/>
        <v/>
      </c>
      <c r="G144" s="28" t="str">
        <f t="shared" si="21"/>
        <v/>
      </c>
      <c r="H144" s="28" t="str">
        <f t="shared" si="22"/>
        <v/>
      </c>
      <c r="I144" s="28" t="str">
        <f t="shared" si="23"/>
        <v/>
      </c>
      <c r="J144" s="28" t="str">
        <f t="shared" si="24"/>
        <v/>
      </c>
    </row>
    <row r="145" spans="1:10" x14ac:dyDescent="0.75">
      <c r="A145" s="27"/>
      <c r="B145" s="27"/>
      <c r="C145" s="27"/>
      <c r="D145" s="28" t="str">
        <f>IF($C145="","",IF(ISNA(MATCH($C145,'Club-Region Mapping'!$A$2:$A$200,0)),"NOT FOUND",INDEX('Club-Region Mapping'!$B$2:$B$200,MATCH($C145,'Club-Region Mapping'!$A$2:$A$200,0))))</f>
        <v/>
      </c>
      <c r="E145" s="28" t="str">
        <f>IF($C145="","",IF(ISNA(MATCH($C145,'Club-Region Mapping'!$A$2:$A$200,0)),"NOT FOUND",INDEX('Club-Region Mapping'!$C$2:$C$200,MATCH($C145,'Club-Region Mapping'!$A$2:$A$200,0))))</f>
        <v/>
      </c>
      <c r="F145" s="28" t="str">
        <f t="shared" si="20"/>
        <v/>
      </c>
      <c r="G145" s="28" t="str">
        <f t="shared" si="21"/>
        <v/>
      </c>
      <c r="H145" s="28" t="str">
        <f t="shared" si="22"/>
        <v/>
      </c>
      <c r="I145" s="28" t="str">
        <f t="shared" si="23"/>
        <v/>
      </c>
      <c r="J145" s="28" t="str">
        <f t="shared" si="24"/>
        <v/>
      </c>
    </row>
    <row r="146" spans="1:10" x14ac:dyDescent="0.75">
      <c r="A146" s="27"/>
      <c r="B146" s="27"/>
      <c r="C146" s="27"/>
      <c r="D146" s="28" t="str">
        <f>IF($C146="","",IF(ISNA(MATCH($C146,'Club-Region Mapping'!$A$2:$A$200,0)),"NOT FOUND",INDEX('Club-Region Mapping'!$B$2:$B$200,MATCH($C146,'Club-Region Mapping'!$A$2:$A$200,0))))</f>
        <v/>
      </c>
      <c r="E146" s="28" t="str">
        <f>IF($C146="","",IF(ISNA(MATCH($C146,'Club-Region Mapping'!$A$2:$A$200,0)),"NOT FOUND",INDEX('Club-Region Mapping'!$C$2:$C$200,MATCH($C146,'Club-Region Mapping'!$A$2:$A$200,0))))</f>
        <v/>
      </c>
      <c r="F146" s="28" t="str">
        <f t="shared" si="20"/>
        <v/>
      </c>
      <c r="G146" s="28" t="str">
        <f t="shared" si="21"/>
        <v/>
      </c>
      <c r="H146" s="28" t="str">
        <f t="shared" si="22"/>
        <v/>
      </c>
      <c r="I146" s="28" t="str">
        <f t="shared" si="23"/>
        <v/>
      </c>
      <c r="J146" s="28" t="str">
        <f t="shared" si="24"/>
        <v/>
      </c>
    </row>
    <row r="147" spans="1:10" x14ac:dyDescent="0.75">
      <c r="A147" s="27"/>
      <c r="B147" s="27"/>
      <c r="C147" s="27"/>
      <c r="D147" s="28" t="str">
        <f>IF($C147="","",IF(ISNA(MATCH($C147,'Club-Region Mapping'!$A$2:$A$200,0)),"NOT FOUND",INDEX('Club-Region Mapping'!$B$2:$B$200,MATCH($C147,'Club-Region Mapping'!$A$2:$A$200,0))))</f>
        <v/>
      </c>
      <c r="E147" s="28" t="str">
        <f>IF($C147="","",IF(ISNA(MATCH($C147,'Club-Region Mapping'!$A$2:$A$200,0)),"NOT FOUND",INDEX('Club-Region Mapping'!$C$2:$C$200,MATCH($C147,'Club-Region Mapping'!$A$2:$A$200,0))))</f>
        <v/>
      </c>
      <c r="F147" s="28" t="str">
        <f t="shared" si="20"/>
        <v/>
      </c>
      <c r="G147" s="28" t="str">
        <f t="shared" si="21"/>
        <v/>
      </c>
      <c r="H147" s="28" t="str">
        <f t="shared" si="22"/>
        <v/>
      </c>
      <c r="I147" s="28" t="str">
        <f t="shared" si="23"/>
        <v/>
      </c>
      <c r="J147" s="28" t="str">
        <f t="shared" si="24"/>
        <v/>
      </c>
    </row>
    <row r="148" spans="1:10" x14ac:dyDescent="0.75">
      <c r="A148" s="27"/>
      <c r="B148" s="27"/>
      <c r="C148" s="27"/>
      <c r="D148" s="28" t="str">
        <f>IF($C148="","",IF(ISNA(MATCH($C148,'Club-Region Mapping'!$A$2:$A$200,0)),"NOT FOUND",INDEX('Club-Region Mapping'!$B$2:$B$200,MATCH($C148,'Club-Region Mapping'!$A$2:$A$200,0))))</f>
        <v/>
      </c>
      <c r="E148" s="28" t="str">
        <f>IF($C148="","",IF(ISNA(MATCH($C148,'Club-Region Mapping'!$A$2:$A$200,0)),"NOT FOUND",INDEX('Club-Region Mapping'!$C$2:$C$200,MATCH($C148,'Club-Region Mapping'!$A$2:$A$200,0))))</f>
        <v/>
      </c>
      <c r="F148" s="28" t="str">
        <f t="shared" si="20"/>
        <v/>
      </c>
      <c r="G148" s="28" t="str">
        <f t="shared" si="21"/>
        <v/>
      </c>
      <c r="H148" s="28" t="str">
        <f t="shared" si="22"/>
        <v/>
      </c>
      <c r="I148" s="28" t="str">
        <f t="shared" si="23"/>
        <v/>
      </c>
      <c r="J148" s="28" t="str">
        <f t="shared" si="24"/>
        <v/>
      </c>
    </row>
    <row r="149" spans="1:10" x14ac:dyDescent="0.75">
      <c r="A149" s="27"/>
      <c r="B149" s="27"/>
      <c r="C149" s="27"/>
      <c r="D149" s="28" t="str">
        <f>IF($C149="","",IF(ISNA(MATCH($C149,'Club-Region Mapping'!$A$2:$A$200,0)),"NOT FOUND",INDEX('Club-Region Mapping'!$B$2:$B$200,MATCH($C149,'Club-Region Mapping'!$A$2:$A$200,0))))</f>
        <v/>
      </c>
      <c r="E149" s="28" t="str">
        <f>IF($C149="","",IF(ISNA(MATCH($C149,'Club-Region Mapping'!$A$2:$A$200,0)),"NOT FOUND",INDEX('Club-Region Mapping'!$C$2:$C$200,MATCH($C149,'Club-Region Mapping'!$A$2:$A$200,0))))</f>
        <v/>
      </c>
      <c r="F149" s="28" t="str">
        <f t="shared" si="20"/>
        <v/>
      </c>
      <c r="G149" s="28" t="str">
        <f t="shared" si="21"/>
        <v/>
      </c>
      <c r="H149" s="28" t="str">
        <f t="shared" si="22"/>
        <v/>
      </c>
      <c r="I149" s="28" t="str">
        <f t="shared" si="23"/>
        <v/>
      </c>
      <c r="J149" s="28" t="str">
        <f t="shared" si="24"/>
        <v/>
      </c>
    </row>
    <row r="151" spans="1:10" x14ac:dyDescent="0.75">
      <c r="A151" s="2" t="s">
        <v>116</v>
      </c>
      <c r="B151" s="2"/>
      <c r="C151" s="2"/>
      <c r="D151" s="2"/>
      <c r="E151" s="2"/>
      <c r="F151" s="2"/>
      <c r="G151" s="2"/>
      <c r="H151" s="2"/>
      <c r="I151" s="2"/>
      <c r="J151" s="2"/>
    </row>
    <row r="152" spans="1:10" ht="24.75" x14ac:dyDescent="0.75">
      <c r="B152" s="29" t="s">
        <v>49</v>
      </c>
      <c r="C152" s="29" t="s">
        <v>57</v>
      </c>
      <c r="D152" s="29" t="s">
        <v>53</v>
      </c>
    </row>
    <row r="153" spans="1:10" x14ac:dyDescent="0.75">
      <c r="A153" s="28" t="s">
        <v>95</v>
      </c>
      <c r="B153" s="30">
        <f>COUNTIFS($D$135:$D$149,"Buffalo Yacht Club")</f>
        <v>0</v>
      </c>
      <c r="C153" s="30">
        <f>COUNTIFS($D$135:$D$149,"Erie Yacht Club")</f>
        <v>0</v>
      </c>
      <c r="D153" s="30">
        <f>COUNTIFS($D$135:$D$149,"Buffalo Canoe Club")</f>
        <v>0</v>
      </c>
    </row>
    <row r="154" spans="1:10" x14ac:dyDescent="0.75">
      <c r="A154" s="28" t="s">
        <v>96</v>
      </c>
      <c r="B154" s="30">
        <f>IF(COUNTA($B$135:$B$149)&gt;0,MAX(0,3-B153)*10,0)</f>
        <v>0</v>
      </c>
      <c r="C154" s="30">
        <f>IF(COUNTA($B$135:$B$149)&gt;0,MAX(0,3-C153)*10,0)</f>
        <v>0</v>
      </c>
      <c r="D154" s="30">
        <f>IF(COUNTA($B$135:$B$149)&gt;0,MAX(0,3-D153)*10,0)</f>
        <v>0</v>
      </c>
    </row>
    <row r="155" spans="1:10" x14ac:dyDescent="0.75">
      <c r="A155" s="31" t="s">
        <v>117</v>
      </c>
      <c r="B155" s="32">
        <f>SUMIFS($F$135:$F$149,$D$135:$D$149,"Buffalo Yacht Club",$H$135:$H$149,"Yes")+B154</f>
        <v>0</v>
      </c>
      <c r="C155" s="32">
        <f>SUMIFS($F$135:$F$149,$D$135:$D$149,"Erie Yacht Club",$H$135:$H$149,"Yes")+C154</f>
        <v>0</v>
      </c>
      <c r="D155" s="32">
        <f>SUMIFS($F$135:$F$149,$D$135:$D$149,"Buffalo Canoe Club",$H$135:$H$149,"Yes")+D154</f>
        <v>0</v>
      </c>
    </row>
    <row r="157" spans="1:10" x14ac:dyDescent="0.75">
      <c r="A157" s="5" t="s">
        <v>118</v>
      </c>
      <c r="B157" s="5"/>
      <c r="C157" s="5"/>
      <c r="D157" s="5"/>
      <c r="E157" s="5"/>
      <c r="F157" s="5"/>
      <c r="G157" s="5"/>
      <c r="H157" s="5"/>
      <c r="I157" s="5"/>
      <c r="J157" s="5"/>
    </row>
    <row r="158" spans="1:10" ht="24.75" x14ac:dyDescent="0.75">
      <c r="B158" s="33" t="s">
        <v>50</v>
      </c>
      <c r="C158" s="33" t="s">
        <v>58</v>
      </c>
      <c r="D158" s="33" t="s">
        <v>60</v>
      </c>
      <c r="E158" s="33" t="s">
        <v>70</v>
      </c>
      <c r="F158" s="33" t="s">
        <v>68</v>
      </c>
    </row>
    <row r="159" spans="1:10" x14ac:dyDescent="0.75">
      <c r="A159" s="34" t="s">
        <v>95</v>
      </c>
      <c r="B159" s="30">
        <f>COUNTIFS($E$135:$E$149,"Buffalo")</f>
        <v>0</v>
      </c>
      <c r="C159" s="30">
        <f>COUNTIFS($E$135:$E$149,"Erie")</f>
        <v>0</v>
      </c>
      <c r="D159" s="30">
        <f>COUNTIFS($E$135:$E$149,"Port Dover")</f>
        <v>0</v>
      </c>
      <c r="E159" s="30">
        <f>COUNTIFS($E$135:$E$149,"Dunkirk")</f>
        <v>0</v>
      </c>
      <c r="F159" s="30">
        <f>COUNTIFS($E$135:$E$149,"Port Colborne")</f>
        <v>0</v>
      </c>
    </row>
    <row r="160" spans="1:10" x14ac:dyDescent="0.75">
      <c r="A160" s="34" t="s">
        <v>96</v>
      </c>
      <c r="B160" s="30">
        <f>IF(COUNTA($B$135:$B$149)&gt;0,MAX(0,3-B159)*10,0)</f>
        <v>0</v>
      </c>
      <c r="C160" s="30">
        <f>IF(COUNTA($B$135:$B$149)&gt;0,MAX(0,3-C159)*10,0)</f>
        <v>0</v>
      </c>
      <c r="D160" s="30">
        <f>IF(COUNTA($B$135:$B$149)&gt;0,MAX(0,3-D159)*10,0)</f>
        <v>0</v>
      </c>
      <c r="E160" s="30">
        <f>IF(COUNTA($B$135:$B$149)&gt;0,MAX(0,3-E159)*10,0)</f>
        <v>0</v>
      </c>
      <c r="F160" s="30">
        <f>IF(COUNTA($B$135:$B$149)&gt;0,MAX(0,3-F159)*10,0)</f>
        <v>0</v>
      </c>
    </row>
    <row r="161" spans="1:6" x14ac:dyDescent="0.75">
      <c r="A161" s="34" t="s">
        <v>119</v>
      </c>
      <c r="B161" s="25">
        <f>SUMIFS($F$135:$F$149,$E$135:$E$149,"Buffalo",$J$135:$J$149,"Yes")+B160</f>
        <v>0</v>
      </c>
      <c r="C161" s="25">
        <f>SUMIFS($F$135:$F$149,$E$135:$E$149,"Erie",$J$135:$J$149,"Yes")+C160</f>
        <v>0</v>
      </c>
      <c r="D161" s="25">
        <f>SUMIFS($F$135:$F$149,$E$135:$E$149,"Port Dover",$J$135:$J$149,"Yes")+D160</f>
        <v>0</v>
      </c>
      <c r="E161" s="25">
        <f>SUMIFS($F$135:$F$149,$E$135:$E$149,"Dunkirk",$J$135:$J$149,"Yes")+E160</f>
        <v>0</v>
      </c>
      <c r="F161" s="25">
        <f>SUMIFS($F$135:$F$149,$E$135:$E$149,"Port Colborne",$J$135:$J$149,"Yes")+F160</f>
        <v>0</v>
      </c>
    </row>
  </sheetData>
  <mergeCells count="20">
    <mergeCell ref="A121:J121"/>
    <mergeCell ref="A127:J127"/>
    <mergeCell ref="A133:J133"/>
    <mergeCell ref="A151:J151"/>
    <mergeCell ref="A157:J157"/>
    <mergeCell ref="A67:J67"/>
    <mergeCell ref="A73:J73"/>
    <mergeCell ref="A91:J91"/>
    <mergeCell ref="A97:J97"/>
    <mergeCell ref="A103:J103"/>
    <mergeCell ref="A13:J13"/>
    <mergeCell ref="A31:J31"/>
    <mergeCell ref="A37:J37"/>
    <mergeCell ref="A43:J43"/>
    <mergeCell ref="A61:J61"/>
    <mergeCell ref="A1:J1"/>
    <mergeCell ref="A3:J3"/>
    <mergeCell ref="B6:D6"/>
    <mergeCell ref="A8:J8"/>
    <mergeCell ref="B11:D11"/>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1"/>
  <sheetViews>
    <sheetView showGridLines="0" zoomScaleNormal="100" workbookViewId="0">
      <selection activeCell="D4" sqref="D4"/>
    </sheetView>
  </sheetViews>
  <sheetFormatPr defaultColWidth="8.6796875" defaultRowHeight="14.75" x14ac:dyDescent="0.75"/>
  <cols>
    <col min="1" max="1" width="39.86328125" bestFit="1" customWidth="1"/>
    <col min="2" max="2" width="22" customWidth="1"/>
    <col min="3" max="3" width="34" customWidth="1"/>
    <col min="4" max="4" width="19.31640625" bestFit="1" customWidth="1"/>
    <col min="5" max="5" width="12" customWidth="1"/>
    <col min="6" max="6" width="13.36328125" bestFit="1" customWidth="1"/>
    <col min="7" max="10" width="9" customWidth="1"/>
  </cols>
  <sheetData>
    <row r="1" spans="1:10" ht="21.75" customHeight="1" x14ac:dyDescent="0.75">
      <c r="A1" s="8" t="s">
        <v>120</v>
      </c>
      <c r="B1" s="8"/>
      <c r="C1" s="8"/>
      <c r="D1" s="8"/>
      <c r="E1" s="8"/>
      <c r="F1" s="8"/>
      <c r="G1" s="8"/>
      <c r="H1" s="8"/>
      <c r="I1" s="8"/>
      <c r="J1" s="8"/>
    </row>
    <row r="3" spans="1:10" x14ac:dyDescent="0.75">
      <c r="A3" s="7" t="s">
        <v>77</v>
      </c>
      <c r="B3" s="7"/>
      <c r="C3" s="7"/>
      <c r="D3" s="7"/>
      <c r="E3" s="7"/>
      <c r="F3" s="7"/>
      <c r="G3" s="7"/>
      <c r="H3" s="7"/>
      <c r="I3" s="7"/>
      <c r="J3" s="7"/>
    </row>
    <row r="4" spans="1:10" x14ac:dyDescent="0.75">
      <c r="B4" s="19" t="s">
        <v>49</v>
      </c>
      <c r="C4" s="19" t="s">
        <v>57</v>
      </c>
      <c r="D4" s="19" t="s">
        <v>53</v>
      </c>
    </row>
    <row r="5" spans="1:10" x14ac:dyDescent="0.75">
      <c r="A5" s="20" t="s">
        <v>78</v>
      </c>
      <c r="B5" s="21">
        <f>B35+B65+B95+B125+B155+B185</f>
        <v>111.25</v>
      </c>
      <c r="C5" s="21">
        <f>C35+C65+C95+C125+C155+C185</f>
        <v>96.5</v>
      </c>
      <c r="D5" s="21">
        <f>D35+D65+D95+D125+D155+D185</f>
        <v>177</v>
      </c>
    </row>
    <row r="6" spans="1:10" ht="16.75" x14ac:dyDescent="0.75">
      <c r="A6" s="22" t="s">
        <v>79</v>
      </c>
      <c r="B6" s="6" t="str">
        <f>IF(AND(B5&lt;=C5,B5&lt;=D5),"Buffalo Yacht Club",IF(C5&lt;=D5,"Erie Yacht Club","Buffalo Canoe Club"))</f>
        <v>Erie Yacht Club</v>
      </c>
      <c r="C6" s="6"/>
      <c r="D6" s="6"/>
    </row>
    <row r="8" spans="1:10" x14ac:dyDescent="0.75">
      <c r="A8" s="5" t="s">
        <v>80</v>
      </c>
      <c r="B8" s="5"/>
      <c r="C8" s="5"/>
      <c r="D8" s="5"/>
      <c r="E8" s="5"/>
      <c r="F8" s="5"/>
      <c r="G8" s="5"/>
      <c r="H8" s="5"/>
      <c r="I8" s="5"/>
      <c r="J8" s="5"/>
    </row>
    <row r="9" spans="1:10" x14ac:dyDescent="0.75">
      <c r="B9" s="23" t="s">
        <v>50</v>
      </c>
      <c r="C9" s="23" t="s">
        <v>58</v>
      </c>
      <c r="D9" s="23" t="s">
        <v>60</v>
      </c>
      <c r="E9" s="23" t="s">
        <v>70</v>
      </c>
      <c r="F9" s="23" t="s">
        <v>68</v>
      </c>
    </row>
    <row r="10" spans="1:10" x14ac:dyDescent="0.75">
      <c r="A10" s="24" t="s">
        <v>81</v>
      </c>
      <c r="B10" s="25">
        <f>B41+B71+B101+B131+B161+B191</f>
        <v>97.25</v>
      </c>
      <c r="C10" s="25">
        <f>C41+C71+C101+C131+C161+C191</f>
        <v>96.5</v>
      </c>
      <c r="D10" s="25">
        <f>D41+D71+D101+D131+D161+D191</f>
        <v>157.75</v>
      </c>
      <c r="E10" s="25">
        <f>E41+E71+E101+E131+E161+E191</f>
        <v>173</v>
      </c>
      <c r="F10" s="25">
        <f>F41+F71+F101+F131+F161+F191</f>
        <v>180</v>
      </c>
    </row>
    <row r="11" spans="1:10" x14ac:dyDescent="0.75">
      <c r="A11" s="24" t="s">
        <v>82</v>
      </c>
      <c r="B11" s="4" t="str">
        <f>IF(AND(B10&lt;=C10,B10&lt;=D10,B10&lt;=E10,B10&lt;=F10),"Buffalo",IF(AND(C10&lt;=B10,C10&lt;=D10,C10&lt;=E10,C10&lt;=F10),"Erie",IF(AND(D10&lt;=B10,D10&lt;=C10,D10&lt;=E10,D10&lt;=F10),"Port Dover",IF(AND(E10&lt;=B10,E10&lt;=C10,E10&lt;=D10,E10&lt;=F10),"Dunkirk","Port Colborne"))))</f>
        <v>Erie</v>
      </c>
      <c r="C11" s="4"/>
      <c r="D11" s="4"/>
    </row>
    <row r="13" spans="1:10" ht="15.5" x14ac:dyDescent="0.75">
      <c r="A13" s="3" t="s">
        <v>83</v>
      </c>
      <c r="B13" s="3"/>
      <c r="C13" s="3"/>
      <c r="D13" s="3"/>
      <c r="E13" s="3"/>
      <c r="F13" s="3"/>
      <c r="G13" s="3"/>
      <c r="H13" s="3"/>
      <c r="I13" s="3"/>
      <c r="J13" s="3"/>
    </row>
    <row r="14" spans="1:10" ht="26" x14ac:dyDescent="0.75">
      <c r="A14" s="26" t="s">
        <v>84</v>
      </c>
      <c r="B14" s="26" t="s">
        <v>85</v>
      </c>
      <c r="C14" s="26" t="s">
        <v>86</v>
      </c>
      <c r="D14" s="26" t="s">
        <v>87</v>
      </c>
      <c r="E14" s="26" t="s">
        <v>88</v>
      </c>
      <c r="F14" s="26" t="s">
        <v>89</v>
      </c>
      <c r="G14" s="26" t="s">
        <v>90</v>
      </c>
      <c r="H14" s="26" t="s">
        <v>91</v>
      </c>
      <c r="I14" s="26" t="s">
        <v>92</v>
      </c>
      <c r="J14" s="26" t="s">
        <v>93</v>
      </c>
    </row>
    <row r="15" spans="1:10" x14ac:dyDescent="0.75">
      <c r="A15" s="27">
        <v>1</v>
      </c>
      <c r="B15" s="27" t="s">
        <v>121</v>
      </c>
      <c r="C15" s="27" t="s">
        <v>49</v>
      </c>
      <c r="D15" s="28" t="str">
        <f>IF($C15="","",IF(ISNA(MATCH($C15,'Club-Region Mapping'!$A$2:$A$200,0)),"NOT FOUND",INDEX('Club-Region Mapping'!$B$2:$B$200,MATCH($C15,'Club-Region Mapping'!$A$2:$A$200,0))))</f>
        <v>Buffalo Yacht Club</v>
      </c>
      <c r="E15" s="28" t="str">
        <f>IF($C15="","",IF(ISNA(MATCH($C15,'Club-Region Mapping'!$A$2:$A$200,0)),"NOT FOUND",INDEX('Club-Region Mapping'!$C$2:$C$200,MATCH($C15,'Club-Region Mapping'!$A$2:$A$200,0))))</f>
        <v>Buffalo</v>
      </c>
      <c r="F15" s="28">
        <f t="shared" ref="F15:F29" si="0">IF($A15="","",IF($A15=1,0.75,$A15))</f>
        <v>0.75</v>
      </c>
      <c r="G15" s="28">
        <f t="shared" ref="G15:G29" si="1">IF(OR($A15="",$D15="",$D15="NOT FOUND"),"",COUNTIFS($D$15:$D$29,$D15,$A$15:$A$29,"&lt;="&amp;$A15))</f>
        <v>1</v>
      </c>
      <c r="H15" s="28" t="str">
        <f t="shared" ref="H15:H29" si="2">IF($G15="","",IF($G15&lt;=3,"Yes","No"))</f>
        <v>Yes</v>
      </c>
      <c r="I15" s="28">
        <f t="shared" ref="I15:I29" si="3">IF(OR($A15="",$E15="",$E15="NOT FOUND"),"",COUNTIFS($E$15:$E$29,$E15,$A$15:$A$29,"&lt;="&amp;$A15))</f>
        <v>1</v>
      </c>
      <c r="J15" s="28" t="str">
        <f t="shared" ref="J15:J29" si="4">IF($I15="","",IF($I15&lt;=3,"Yes","No"))</f>
        <v>Yes</v>
      </c>
    </row>
    <row r="16" spans="1:10" x14ac:dyDescent="0.75">
      <c r="A16" s="27">
        <v>2</v>
      </c>
      <c r="B16" s="27" t="s">
        <v>122</v>
      </c>
      <c r="C16" s="27" t="s">
        <v>49</v>
      </c>
      <c r="D16" s="28" t="str">
        <f>IF($C16="","",IF(ISNA(MATCH($C16,'Club-Region Mapping'!$A$2:$A$200,0)),"NOT FOUND",INDEX('Club-Region Mapping'!$B$2:$B$200,MATCH($C16,'Club-Region Mapping'!$A$2:$A$200,0))))</f>
        <v>Buffalo Yacht Club</v>
      </c>
      <c r="E16" s="28" t="str">
        <f>IF($C16="","",IF(ISNA(MATCH($C16,'Club-Region Mapping'!$A$2:$A$200,0)),"NOT FOUND",INDEX('Club-Region Mapping'!$C$2:$C$200,MATCH($C16,'Club-Region Mapping'!$A$2:$A$200,0))))</f>
        <v>Buffalo</v>
      </c>
      <c r="F16" s="28">
        <f t="shared" si="0"/>
        <v>2</v>
      </c>
      <c r="G16" s="28">
        <f t="shared" si="1"/>
        <v>2</v>
      </c>
      <c r="H16" s="28" t="str">
        <f t="shared" si="2"/>
        <v>Yes</v>
      </c>
      <c r="I16" s="28">
        <f t="shared" si="3"/>
        <v>2</v>
      </c>
      <c r="J16" s="28" t="str">
        <f t="shared" si="4"/>
        <v>Yes</v>
      </c>
    </row>
    <row r="17" spans="1:10" x14ac:dyDescent="0.75">
      <c r="A17" s="27">
        <v>3</v>
      </c>
      <c r="B17" s="27" t="s">
        <v>123</v>
      </c>
      <c r="C17" s="27" t="s">
        <v>49</v>
      </c>
      <c r="D17" s="28" t="str">
        <f>IF($C17="","",IF(ISNA(MATCH($C17,'Club-Region Mapping'!$A$2:$A$200,0)),"NOT FOUND",INDEX('Club-Region Mapping'!$B$2:$B$200,MATCH($C17,'Club-Region Mapping'!$A$2:$A$200,0))))</f>
        <v>Buffalo Yacht Club</v>
      </c>
      <c r="E17" s="28" t="str">
        <f>IF($C17="","",IF(ISNA(MATCH($C17,'Club-Region Mapping'!$A$2:$A$200,0)),"NOT FOUND",INDEX('Club-Region Mapping'!$C$2:$C$200,MATCH($C17,'Club-Region Mapping'!$A$2:$A$200,0))))</f>
        <v>Buffalo</v>
      </c>
      <c r="F17" s="28">
        <f t="shared" si="0"/>
        <v>3</v>
      </c>
      <c r="G17" s="28">
        <f t="shared" si="1"/>
        <v>3</v>
      </c>
      <c r="H17" s="28" t="str">
        <f t="shared" si="2"/>
        <v>Yes</v>
      </c>
      <c r="I17" s="28">
        <f t="shared" si="3"/>
        <v>3</v>
      </c>
      <c r="J17" s="28" t="str">
        <f t="shared" si="4"/>
        <v>Yes</v>
      </c>
    </row>
    <row r="18" spans="1:10" x14ac:dyDescent="0.75">
      <c r="A18" s="27">
        <v>4</v>
      </c>
      <c r="B18" s="27" t="s">
        <v>124</v>
      </c>
      <c r="C18" s="27" t="s">
        <v>49</v>
      </c>
      <c r="D18" s="28" t="str">
        <f>IF($C18="","",IF(ISNA(MATCH($C18,'Club-Region Mapping'!$A$2:$A$200,0)),"NOT FOUND",INDEX('Club-Region Mapping'!$B$2:$B$200,MATCH($C18,'Club-Region Mapping'!$A$2:$A$200,0))))</f>
        <v>Buffalo Yacht Club</v>
      </c>
      <c r="E18" s="28" t="str">
        <f>IF($C18="","",IF(ISNA(MATCH($C18,'Club-Region Mapping'!$A$2:$A$200,0)),"NOT FOUND",INDEX('Club-Region Mapping'!$C$2:$C$200,MATCH($C18,'Club-Region Mapping'!$A$2:$A$200,0))))</f>
        <v>Buffalo</v>
      </c>
      <c r="F18" s="28">
        <f t="shared" si="0"/>
        <v>4</v>
      </c>
      <c r="G18" s="28">
        <f t="shared" si="1"/>
        <v>4</v>
      </c>
      <c r="H18" s="28" t="str">
        <f t="shared" si="2"/>
        <v>No</v>
      </c>
      <c r="I18" s="28">
        <f t="shared" si="3"/>
        <v>4</v>
      </c>
      <c r="J18" s="28" t="str">
        <f t="shared" si="4"/>
        <v>No</v>
      </c>
    </row>
    <row r="19" spans="1:10" x14ac:dyDescent="0.75">
      <c r="A19" s="27">
        <v>5</v>
      </c>
      <c r="B19" s="27" t="s">
        <v>125</v>
      </c>
      <c r="C19" s="27" t="s">
        <v>57</v>
      </c>
      <c r="D19" s="28" t="str">
        <f>IF($C19="","",IF(ISNA(MATCH($C19,'Club-Region Mapping'!$A$2:$A$200,0)),"NOT FOUND",INDEX('Club-Region Mapping'!$B$2:$B$200,MATCH($C19,'Club-Region Mapping'!$A$2:$A$200,0))))</f>
        <v>Erie Yacht Club</v>
      </c>
      <c r="E19" s="28" t="str">
        <f>IF($C19="","",IF(ISNA(MATCH($C19,'Club-Region Mapping'!$A$2:$A$200,0)),"NOT FOUND",INDEX('Club-Region Mapping'!$C$2:$C$200,MATCH($C19,'Club-Region Mapping'!$A$2:$A$200,0))))</f>
        <v>Erie</v>
      </c>
      <c r="F19" s="28">
        <f t="shared" si="0"/>
        <v>5</v>
      </c>
      <c r="G19" s="28">
        <f t="shared" si="1"/>
        <v>1</v>
      </c>
      <c r="H19" s="28" t="str">
        <f t="shared" si="2"/>
        <v>Yes</v>
      </c>
      <c r="I19" s="28">
        <f t="shared" si="3"/>
        <v>1</v>
      </c>
      <c r="J19" s="28" t="str">
        <f t="shared" si="4"/>
        <v>Yes</v>
      </c>
    </row>
    <row r="20" spans="1:10" x14ac:dyDescent="0.75">
      <c r="A20" s="27"/>
      <c r="B20" s="27"/>
      <c r="C20" s="27"/>
      <c r="D20" s="28" t="str">
        <f>IF($C20="","",IF(ISNA(MATCH($C20,'Club-Region Mapping'!$A$2:$A$200,0)),"NOT FOUND",INDEX('Club-Region Mapping'!$B$2:$B$200,MATCH($C20,'Club-Region Mapping'!$A$2:$A$200,0))))</f>
        <v/>
      </c>
      <c r="E20" s="28" t="str">
        <f>IF($C20="","",IF(ISNA(MATCH($C20,'Club-Region Mapping'!$A$2:$A$200,0)),"NOT FOUND",INDEX('Club-Region Mapping'!$C$2:$C$200,MATCH($C20,'Club-Region Mapping'!$A$2:$A$200,0))))</f>
        <v/>
      </c>
      <c r="F20" s="28" t="str">
        <f t="shared" si="0"/>
        <v/>
      </c>
      <c r="G20" s="28" t="str">
        <f t="shared" si="1"/>
        <v/>
      </c>
      <c r="H20" s="28" t="str">
        <f t="shared" si="2"/>
        <v/>
      </c>
      <c r="I20" s="28" t="str">
        <f t="shared" si="3"/>
        <v/>
      </c>
      <c r="J20" s="28" t="str">
        <f t="shared" si="4"/>
        <v/>
      </c>
    </row>
    <row r="21" spans="1:10" x14ac:dyDescent="0.75">
      <c r="A21" s="27"/>
      <c r="B21" s="27"/>
      <c r="C21" s="27"/>
      <c r="D21" s="28" t="str">
        <f>IF($C21="","",IF(ISNA(MATCH($C21,'Club-Region Mapping'!$A$2:$A$200,0)),"NOT FOUND",INDEX('Club-Region Mapping'!$B$2:$B$200,MATCH($C21,'Club-Region Mapping'!$A$2:$A$200,0))))</f>
        <v/>
      </c>
      <c r="E21" s="28" t="str">
        <f>IF($C21="","",IF(ISNA(MATCH($C21,'Club-Region Mapping'!$A$2:$A$200,0)),"NOT FOUND",INDEX('Club-Region Mapping'!$C$2:$C$200,MATCH($C21,'Club-Region Mapping'!$A$2:$A$200,0))))</f>
        <v/>
      </c>
      <c r="F21" s="28" t="str">
        <f t="shared" si="0"/>
        <v/>
      </c>
      <c r="G21" s="28" t="str">
        <f t="shared" si="1"/>
        <v/>
      </c>
      <c r="H21" s="28" t="str">
        <f t="shared" si="2"/>
        <v/>
      </c>
      <c r="I21" s="28" t="str">
        <f t="shared" si="3"/>
        <v/>
      </c>
      <c r="J21" s="28" t="str">
        <f t="shared" si="4"/>
        <v/>
      </c>
    </row>
    <row r="22" spans="1:10" x14ac:dyDescent="0.75">
      <c r="A22" s="27"/>
      <c r="B22" s="27"/>
      <c r="C22" s="27"/>
      <c r="D22" s="28" t="str">
        <f>IF($C22="","",IF(ISNA(MATCH($C22,'Club-Region Mapping'!$A$2:$A$200,0)),"NOT FOUND",INDEX('Club-Region Mapping'!$B$2:$B$200,MATCH($C22,'Club-Region Mapping'!$A$2:$A$200,0))))</f>
        <v/>
      </c>
      <c r="E22" s="28" t="str">
        <f>IF($C22="","",IF(ISNA(MATCH($C22,'Club-Region Mapping'!$A$2:$A$200,0)),"NOT FOUND",INDEX('Club-Region Mapping'!$C$2:$C$200,MATCH($C22,'Club-Region Mapping'!$A$2:$A$200,0))))</f>
        <v/>
      </c>
      <c r="F22" s="28" t="str">
        <f t="shared" si="0"/>
        <v/>
      </c>
      <c r="G22" s="28" t="str">
        <f t="shared" si="1"/>
        <v/>
      </c>
      <c r="H22" s="28" t="str">
        <f t="shared" si="2"/>
        <v/>
      </c>
      <c r="I22" s="28" t="str">
        <f t="shared" si="3"/>
        <v/>
      </c>
      <c r="J22" s="28" t="str">
        <f t="shared" si="4"/>
        <v/>
      </c>
    </row>
    <row r="23" spans="1:10" x14ac:dyDescent="0.75">
      <c r="A23" s="27"/>
      <c r="B23" s="27"/>
      <c r="C23" s="27"/>
      <c r="D23" s="28" t="str">
        <f>IF($C23="","",IF(ISNA(MATCH($C23,'Club-Region Mapping'!$A$2:$A$200,0)),"NOT FOUND",INDEX('Club-Region Mapping'!$B$2:$B$200,MATCH($C23,'Club-Region Mapping'!$A$2:$A$200,0))))</f>
        <v/>
      </c>
      <c r="E23" s="28" t="str">
        <f>IF($C23="","",IF(ISNA(MATCH($C23,'Club-Region Mapping'!$A$2:$A$200,0)),"NOT FOUND",INDEX('Club-Region Mapping'!$C$2:$C$200,MATCH($C23,'Club-Region Mapping'!$A$2:$A$200,0))))</f>
        <v/>
      </c>
      <c r="F23" s="28" t="str">
        <f t="shared" si="0"/>
        <v/>
      </c>
      <c r="G23" s="28" t="str">
        <f t="shared" si="1"/>
        <v/>
      </c>
      <c r="H23" s="28" t="str">
        <f t="shared" si="2"/>
        <v/>
      </c>
      <c r="I23" s="28" t="str">
        <f t="shared" si="3"/>
        <v/>
      </c>
      <c r="J23" s="28" t="str">
        <f t="shared" si="4"/>
        <v/>
      </c>
    </row>
    <row r="24" spans="1:10" x14ac:dyDescent="0.75">
      <c r="A24" s="27"/>
      <c r="B24" s="27"/>
      <c r="C24" s="27"/>
      <c r="D24" s="28" t="str">
        <f>IF($C24="","",IF(ISNA(MATCH($C24,'Club-Region Mapping'!$A$2:$A$200,0)),"NOT FOUND",INDEX('Club-Region Mapping'!$B$2:$B$200,MATCH($C24,'Club-Region Mapping'!$A$2:$A$200,0))))</f>
        <v/>
      </c>
      <c r="E24" s="28" t="str">
        <f>IF($C24="","",IF(ISNA(MATCH($C24,'Club-Region Mapping'!$A$2:$A$200,0)),"NOT FOUND",INDEX('Club-Region Mapping'!$C$2:$C$200,MATCH($C24,'Club-Region Mapping'!$A$2:$A$200,0))))</f>
        <v/>
      </c>
      <c r="F24" s="28" t="str">
        <f t="shared" si="0"/>
        <v/>
      </c>
      <c r="G24" s="28" t="str">
        <f t="shared" si="1"/>
        <v/>
      </c>
      <c r="H24" s="28" t="str">
        <f t="shared" si="2"/>
        <v/>
      </c>
      <c r="I24" s="28" t="str">
        <f t="shared" si="3"/>
        <v/>
      </c>
      <c r="J24" s="28" t="str">
        <f t="shared" si="4"/>
        <v/>
      </c>
    </row>
    <row r="25" spans="1:10" x14ac:dyDescent="0.75">
      <c r="A25" s="27"/>
      <c r="B25" s="27"/>
      <c r="C25" s="27"/>
      <c r="D25" s="28" t="str">
        <f>IF($C25="","",IF(ISNA(MATCH($C25,'Club-Region Mapping'!$A$2:$A$200,0)),"NOT FOUND",INDEX('Club-Region Mapping'!$B$2:$B$200,MATCH($C25,'Club-Region Mapping'!$A$2:$A$200,0))))</f>
        <v/>
      </c>
      <c r="E25" s="28" t="str">
        <f>IF($C25="","",IF(ISNA(MATCH($C25,'Club-Region Mapping'!$A$2:$A$200,0)),"NOT FOUND",INDEX('Club-Region Mapping'!$C$2:$C$200,MATCH($C25,'Club-Region Mapping'!$A$2:$A$200,0))))</f>
        <v/>
      </c>
      <c r="F25" s="28" t="str">
        <f t="shared" si="0"/>
        <v/>
      </c>
      <c r="G25" s="28" t="str">
        <f t="shared" si="1"/>
        <v/>
      </c>
      <c r="H25" s="28" t="str">
        <f t="shared" si="2"/>
        <v/>
      </c>
      <c r="I25" s="28" t="str">
        <f t="shared" si="3"/>
        <v/>
      </c>
      <c r="J25" s="28" t="str">
        <f t="shared" si="4"/>
        <v/>
      </c>
    </row>
    <row r="26" spans="1:10" x14ac:dyDescent="0.75">
      <c r="A26" s="27"/>
      <c r="B26" s="27"/>
      <c r="C26" s="27"/>
      <c r="D26" s="28" t="str">
        <f>IF($C26="","",IF(ISNA(MATCH($C26,'Club-Region Mapping'!$A$2:$A$200,0)),"NOT FOUND",INDEX('Club-Region Mapping'!$B$2:$B$200,MATCH($C26,'Club-Region Mapping'!$A$2:$A$200,0))))</f>
        <v/>
      </c>
      <c r="E26" s="28" t="str">
        <f>IF($C26="","",IF(ISNA(MATCH($C26,'Club-Region Mapping'!$A$2:$A$200,0)),"NOT FOUND",INDEX('Club-Region Mapping'!$C$2:$C$200,MATCH($C26,'Club-Region Mapping'!$A$2:$A$200,0))))</f>
        <v/>
      </c>
      <c r="F26" s="28" t="str">
        <f t="shared" si="0"/>
        <v/>
      </c>
      <c r="G26" s="28" t="str">
        <f t="shared" si="1"/>
        <v/>
      </c>
      <c r="H26" s="28" t="str">
        <f t="shared" si="2"/>
        <v/>
      </c>
      <c r="I26" s="28" t="str">
        <f t="shared" si="3"/>
        <v/>
      </c>
      <c r="J26" s="28" t="str">
        <f t="shared" si="4"/>
        <v/>
      </c>
    </row>
    <row r="27" spans="1:10" x14ac:dyDescent="0.75">
      <c r="A27" s="27"/>
      <c r="B27" s="27"/>
      <c r="C27" s="27"/>
      <c r="D27" s="28" t="str">
        <f>IF($C27="","",IF(ISNA(MATCH($C27,'Club-Region Mapping'!$A$2:$A$200,0)),"NOT FOUND",INDEX('Club-Region Mapping'!$B$2:$B$200,MATCH($C27,'Club-Region Mapping'!$A$2:$A$200,0))))</f>
        <v/>
      </c>
      <c r="E27" s="28" t="str">
        <f>IF($C27="","",IF(ISNA(MATCH($C27,'Club-Region Mapping'!$A$2:$A$200,0)),"NOT FOUND",INDEX('Club-Region Mapping'!$C$2:$C$200,MATCH($C27,'Club-Region Mapping'!$A$2:$A$200,0))))</f>
        <v/>
      </c>
      <c r="F27" s="28" t="str">
        <f t="shared" si="0"/>
        <v/>
      </c>
      <c r="G27" s="28" t="str">
        <f t="shared" si="1"/>
        <v/>
      </c>
      <c r="H27" s="28" t="str">
        <f t="shared" si="2"/>
        <v/>
      </c>
      <c r="I27" s="28" t="str">
        <f t="shared" si="3"/>
        <v/>
      </c>
      <c r="J27" s="28" t="str">
        <f t="shared" si="4"/>
        <v/>
      </c>
    </row>
    <row r="28" spans="1:10" x14ac:dyDescent="0.75">
      <c r="A28" s="27"/>
      <c r="B28" s="27"/>
      <c r="C28" s="27"/>
      <c r="D28" s="28" t="str">
        <f>IF($C28="","",IF(ISNA(MATCH($C28,'Club-Region Mapping'!$A$2:$A$200,0)),"NOT FOUND",INDEX('Club-Region Mapping'!$B$2:$B$200,MATCH($C28,'Club-Region Mapping'!$A$2:$A$200,0))))</f>
        <v/>
      </c>
      <c r="E28" s="28" t="str">
        <f>IF($C28="","",IF(ISNA(MATCH($C28,'Club-Region Mapping'!$A$2:$A$200,0)),"NOT FOUND",INDEX('Club-Region Mapping'!$C$2:$C$200,MATCH($C28,'Club-Region Mapping'!$A$2:$A$200,0))))</f>
        <v/>
      </c>
      <c r="F28" s="28" t="str">
        <f t="shared" si="0"/>
        <v/>
      </c>
      <c r="G28" s="28" t="str">
        <f t="shared" si="1"/>
        <v/>
      </c>
      <c r="H28" s="28" t="str">
        <f t="shared" si="2"/>
        <v/>
      </c>
      <c r="I28" s="28" t="str">
        <f t="shared" si="3"/>
        <v/>
      </c>
      <c r="J28" s="28" t="str">
        <f t="shared" si="4"/>
        <v/>
      </c>
    </row>
    <row r="29" spans="1:10" x14ac:dyDescent="0.75">
      <c r="A29" s="27"/>
      <c r="B29" s="27"/>
      <c r="C29" s="27"/>
      <c r="D29" s="28" t="str">
        <f>IF($C29="","",IF(ISNA(MATCH($C29,'Club-Region Mapping'!$A$2:$A$200,0)),"NOT FOUND",INDEX('Club-Region Mapping'!$B$2:$B$200,MATCH($C29,'Club-Region Mapping'!$A$2:$A$200,0))))</f>
        <v/>
      </c>
      <c r="E29" s="28" t="str">
        <f>IF($C29="","",IF(ISNA(MATCH($C29,'Club-Region Mapping'!$A$2:$A$200,0)),"NOT FOUND",INDEX('Club-Region Mapping'!$C$2:$C$200,MATCH($C29,'Club-Region Mapping'!$A$2:$A$200,0))))</f>
        <v/>
      </c>
      <c r="F29" s="28" t="str">
        <f t="shared" si="0"/>
        <v/>
      </c>
      <c r="G29" s="28" t="str">
        <f t="shared" si="1"/>
        <v/>
      </c>
      <c r="H29" s="28" t="str">
        <f t="shared" si="2"/>
        <v/>
      </c>
      <c r="I29" s="28" t="str">
        <f t="shared" si="3"/>
        <v/>
      </c>
      <c r="J29" s="28" t="str">
        <f t="shared" si="4"/>
        <v/>
      </c>
    </row>
    <row r="31" spans="1:10" x14ac:dyDescent="0.75">
      <c r="A31" s="2" t="s">
        <v>94</v>
      </c>
      <c r="B31" s="2"/>
      <c r="C31" s="2"/>
      <c r="D31" s="2"/>
      <c r="E31" s="2"/>
      <c r="F31" s="2"/>
      <c r="G31" s="2"/>
      <c r="H31" s="2"/>
      <c r="I31" s="2"/>
      <c r="J31" s="2"/>
    </row>
    <row r="32" spans="1:10" ht="24.75" x14ac:dyDescent="0.75">
      <c r="B32" s="29" t="s">
        <v>49</v>
      </c>
      <c r="C32" s="29" t="s">
        <v>57</v>
      </c>
      <c r="D32" s="29" t="s">
        <v>53</v>
      </c>
    </row>
    <row r="33" spans="1:10" x14ac:dyDescent="0.75">
      <c r="A33" s="28" t="s">
        <v>95</v>
      </c>
      <c r="B33" s="30">
        <f>COUNTIFS($D$15:$D$29,"Buffalo Yacht Club")</f>
        <v>4</v>
      </c>
      <c r="C33" s="30">
        <f>COUNTIFS($D$15:$D$29,"Erie Yacht Club")</f>
        <v>1</v>
      </c>
      <c r="D33" s="30">
        <f>COUNTIFS($D$15:$D$29,"Buffalo Canoe Club")</f>
        <v>0</v>
      </c>
    </row>
    <row r="34" spans="1:10" x14ac:dyDescent="0.75">
      <c r="A34" s="28" t="s">
        <v>96</v>
      </c>
      <c r="B34" s="30">
        <f>IF(COUNTA($B$15:$B$29)&gt;0,MAX(0,3-B33)*10,0)</f>
        <v>0</v>
      </c>
      <c r="C34" s="30">
        <f>IF(COUNTA($B$15:$B$29)&gt;0,MAX(0,3-C33)*10,0)</f>
        <v>20</v>
      </c>
      <c r="D34" s="30">
        <f>IF(COUNTA($B$15:$B$29)&gt;0,MAX(0,3-D33)*10,0)</f>
        <v>30</v>
      </c>
    </row>
    <row r="35" spans="1:10" x14ac:dyDescent="0.75">
      <c r="A35" s="31" t="s">
        <v>97</v>
      </c>
      <c r="B35" s="32">
        <f>SUMIFS($F$15:$F$29,$D$15:$D$29,"Buffalo Yacht Club",$H$15:$H$29,"Yes")+B34</f>
        <v>5.75</v>
      </c>
      <c r="C35" s="32">
        <f>SUMIFS($F$15:$F$29,$D$15:$D$29,"Erie Yacht Club",$H$15:$H$29,"Yes")+C34</f>
        <v>25</v>
      </c>
      <c r="D35" s="32">
        <f>SUMIFS($F$15:$F$29,$D$15:$D$29,"Buffalo Canoe Club",$H$15:$H$29,"Yes")+D34</f>
        <v>30</v>
      </c>
    </row>
    <row r="37" spans="1:10" x14ac:dyDescent="0.75">
      <c r="A37" s="5" t="s">
        <v>98</v>
      </c>
      <c r="B37" s="5"/>
      <c r="C37" s="5"/>
      <c r="D37" s="5"/>
      <c r="E37" s="5"/>
      <c r="F37" s="5"/>
      <c r="G37" s="5"/>
      <c r="H37" s="5"/>
      <c r="I37" s="5"/>
      <c r="J37" s="5"/>
    </row>
    <row r="38" spans="1:10" ht="24.75" x14ac:dyDescent="0.75">
      <c r="B38" s="33" t="s">
        <v>50</v>
      </c>
      <c r="C38" s="33" t="s">
        <v>58</v>
      </c>
      <c r="D38" s="33" t="s">
        <v>60</v>
      </c>
      <c r="E38" s="33" t="s">
        <v>70</v>
      </c>
      <c r="F38" s="33" t="s">
        <v>68</v>
      </c>
    </row>
    <row r="39" spans="1:10" x14ac:dyDescent="0.75">
      <c r="A39" s="34" t="s">
        <v>95</v>
      </c>
      <c r="B39" s="30">
        <f>COUNTIFS($E$15:$E$29,"Buffalo")</f>
        <v>4</v>
      </c>
      <c r="C39" s="30">
        <f>COUNTIFS($E$15:$E$29,"Erie")</f>
        <v>1</v>
      </c>
      <c r="D39" s="30">
        <f>COUNTIFS($E$15:$E$29,"Port Dover")</f>
        <v>0</v>
      </c>
      <c r="E39" s="30">
        <f>COUNTIFS($E$15:$E$29,"Dunkirk")</f>
        <v>0</v>
      </c>
      <c r="F39" s="30">
        <f>COUNTIFS($E$15:$E$29,"Port Colborne")</f>
        <v>0</v>
      </c>
    </row>
    <row r="40" spans="1:10" x14ac:dyDescent="0.75">
      <c r="A40" s="34" t="s">
        <v>96</v>
      </c>
      <c r="B40" s="30">
        <f>IF(COUNTA($B$15:$B$29)&gt;0,MAX(0,3-B39)*10,0)</f>
        <v>0</v>
      </c>
      <c r="C40" s="30">
        <f>IF(COUNTA($B$15:$B$29)&gt;0,MAX(0,3-C39)*10,0)</f>
        <v>20</v>
      </c>
      <c r="D40" s="30">
        <f>IF(COUNTA($B$15:$B$29)&gt;0,MAX(0,3-D39)*10,0)</f>
        <v>30</v>
      </c>
      <c r="E40" s="30">
        <f>IF(COUNTA($B$15:$B$29)&gt;0,MAX(0,3-E39)*10,0)</f>
        <v>30</v>
      </c>
      <c r="F40" s="30">
        <f>IF(COUNTA($B$15:$B$29)&gt;0,MAX(0,3-F39)*10,0)</f>
        <v>30</v>
      </c>
    </row>
    <row r="41" spans="1:10" x14ac:dyDescent="0.75">
      <c r="A41" s="34" t="s">
        <v>99</v>
      </c>
      <c r="B41" s="25">
        <f>SUMIFS($F$15:$F$29,$E$15:$E$29,"Buffalo",$J$15:$J$29,"Yes")+B40</f>
        <v>5.75</v>
      </c>
      <c r="C41" s="25">
        <f>SUMIFS($F$15:$F$29,$E$15:$E$29,"Erie",$J$15:$J$29,"Yes")+C40</f>
        <v>25</v>
      </c>
      <c r="D41" s="25">
        <f>SUMIFS($F$15:$F$29,$E$15:$E$29,"Port Dover",$J$15:$J$29,"Yes")+D40</f>
        <v>30</v>
      </c>
      <c r="E41" s="25">
        <f>SUMIFS($F$15:$F$29,$E$15:$E$29,"Dunkirk",$J$15:$J$29,"Yes")+E40</f>
        <v>30</v>
      </c>
      <c r="F41" s="25">
        <f>SUMIFS($F$15:$F$29,$E$15:$E$29,"Port Colborne",$J$15:$J$29,"Yes")+F40</f>
        <v>30</v>
      </c>
    </row>
    <row r="43" spans="1:10" ht="15.5" x14ac:dyDescent="0.75">
      <c r="A43" s="3" t="s">
        <v>100</v>
      </c>
      <c r="B43" s="3"/>
      <c r="C43" s="3"/>
      <c r="D43" s="3"/>
      <c r="E43" s="3"/>
      <c r="F43" s="3"/>
      <c r="G43" s="3"/>
      <c r="H43" s="3"/>
      <c r="I43" s="3"/>
      <c r="J43" s="3"/>
    </row>
    <row r="44" spans="1:10" ht="26" x14ac:dyDescent="0.75">
      <c r="A44" s="26" t="s">
        <v>84</v>
      </c>
      <c r="B44" s="26" t="s">
        <v>85</v>
      </c>
      <c r="C44" s="26" t="s">
        <v>86</v>
      </c>
      <c r="D44" s="26" t="s">
        <v>87</v>
      </c>
      <c r="E44" s="26" t="s">
        <v>88</v>
      </c>
      <c r="F44" s="26" t="s">
        <v>89</v>
      </c>
      <c r="G44" s="26" t="s">
        <v>90</v>
      </c>
      <c r="H44" s="26" t="s">
        <v>91</v>
      </c>
      <c r="I44" s="26" t="s">
        <v>92</v>
      </c>
      <c r="J44" s="26" t="s">
        <v>93</v>
      </c>
    </row>
    <row r="45" spans="1:10" x14ac:dyDescent="0.75">
      <c r="A45" s="27">
        <v>1</v>
      </c>
      <c r="B45" s="27" t="s">
        <v>126</v>
      </c>
      <c r="C45" s="27" t="s">
        <v>49</v>
      </c>
      <c r="D45" s="28" t="str">
        <f>IF($C45="","",IF(ISNA(MATCH($C45,'Club-Region Mapping'!$A$2:$A$200,0)),"NOT FOUND",INDEX('Club-Region Mapping'!$B$2:$B$200,MATCH($C45,'Club-Region Mapping'!$A$2:$A$200,0))))</f>
        <v>Buffalo Yacht Club</v>
      </c>
      <c r="E45" s="28" t="str">
        <f>IF($C45="","",IF(ISNA(MATCH($C45,'Club-Region Mapping'!$A$2:$A$200,0)),"NOT FOUND",INDEX('Club-Region Mapping'!$C$2:$C$200,MATCH($C45,'Club-Region Mapping'!$A$2:$A$200,0))))</f>
        <v>Buffalo</v>
      </c>
      <c r="F45" s="28">
        <f t="shared" ref="F45:F59" si="5">IF($A45="","",IF($A45=1,0.75,$A45))</f>
        <v>0.75</v>
      </c>
      <c r="G45" s="28">
        <f t="shared" ref="G45:G59" si="6">IF(OR($A45="",$D45="",$D45="NOT FOUND"),"",COUNTIFS($D$45:$D$59,$D45,$A$45:$A$59,"&lt;="&amp;$A45))</f>
        <v>1</v>
      </c>
      <c r="H45" s="28" t="str">
        <f t="shared" ref="H45:H59" si="7">IF($G45="","",IF($G45&lt;=3,"Yes","No"))</f>
        <v>Yes</v>
      </c>
      <c r="I45" s="28">
        <f t="shared" ref="I45:I59" si="8">IF(OR($A45="",$E45="",$E45="NOT FOUND"),"",COUNTIFS($E$45:$E$59,$E45,$A$45:$A$59,"&lt;="&amp;$A45))</f>
        <v>1</v>
      </c>
      <c r="J45" s="28" t="str">
        <f t="shared" ref="J45:J59" si="9">IF($I45="","",IF($I45&lt;=3,"Yes","No"))</f>
        <v>Yes</v>
      </c>
    </row>
    <row r="46" spans="1:10" x14ac:dyDescent="0.75">
      <c r="A46" s="27">
        <v>2</v>
      </c>
      <c r="B46" s="27" t="s">
        <v>127</v>
      </c>
      <c r="C46" s="27" t="s">
        <v>57</v>
      </c>
      <c r="D46" s="28" t="str">
        <f>IF($C46="","",IF(ISNA(MATCH($C46,'Club-Region Mapping'!$A$2:$A$200,0)),"NOT FOUND",INDEX('Club-Region Mapping'!$B$2:$B$200,MATCH($C46,'Club-Region Mapping'!$A$2:$A$200,0))))</f>
        <v>Erie Yacht Club</v>
      </c>
      <c r="E46" s="28" t="str">
        <f>IF($C46="","",IF(ISNA(MATCH($C46,'Club-Region Mapping'!$A$2:$A$200,0)),"NOT FOUND",INDEX('Club-Region Mapping'!$C$2:$C$200,MATCH($C46,'Club-Region Mapping'!$A$2:$A$200,0))))</f>
        <v>Erie</v>
      </c>
      <c r="F46" s="28">
        <f t="shared" si="5"/>
        <v>2</v>
      </c>
      <c r="G46" s="28">
        <f t="shared" si="6"/>
        <v>1</v>
      </c>
      <c r="H46" s="28" t="str">
        <f t="shared" si="7"/>
        <v>Yes</v>
      </c>
      <c r="I46" s="28">
        <f t="shared" si="8"/>
        <v>1</v>
      </c>
      <c r="J46" s="28" t="str">
        <f t="shared" si="9"/>
        <v>Yes</v>
      </c>
    </row>
    <row r="47" spans="1:10" x14ac:dyDescent="0.75">
      <c r="A47" s="27">
        <v>3</v>
      </c>
      <c r="B47" s="27" t="s">
        <v>128</v>
      </c>
      <c r="C47" s="27" t="s">
        <v>57</v>
      </c>
      <c r="D47" s="28" t="str">
        <f>IF($C47="","",IF(ISNA(MATCH($C47,'Club-Region Mapping'!$A$2:$A$200,0)),"NOT FOUND",INDEX('Club-Region Mapping'!$B$2:$B$200,MATCH($C47,'Club-Region Mapping'!$A$2:$A$200,0))))</f>
        <v>Erie Yacht Club</v>
      </c>
      <c r="E47" s="28" t="str">
        <f>IF($C47="","",IF(ISNA(MATCH($C47,'Club-Region Mapping'!$A$2:$A$200,0)),"NOT FOUND",INDEX('Club-Region Mapping'!$C$2:$C$200,MATCH($C47,'Club-Region Mapping'!$A$2:$A$200,0))))</f>
        <v>Erie</v>
      </c>
      <c r="F47" s="28">
        <f t="shared" si="5"/>
        <v>3</v>
      </c>
      <c r="G47" s="28">
        <f t="shared" si="6"/>
        <v>2</v>
      </c>
      <c r="H47" s="28" t="str">
        <f t="shared" si="7"/>
        <v>Yes</v>
      </c>
      <c r="I47" s="28">
        <f t="shared" si="8"/>
        <v>2</v>
      </c>
      <c r="J47" s="28" t="str">
        <f t="shared" si="9"/>
        <v>Yes</v>
      </c>
    </row>
    <row r="48" spans="1:10" x14ac:dyDescent="0.75">
      <c r="A48" s="27">
        <v>4</v>
      </c>
      <c r="B48" s="27" t="s">
        <v>129</v>
      </c>
      <c r="C48" s="27" t="s">
        <v>49</v>
      </c>
      <c r="D48" s="28" t="str">
        <f>IF($C48="","",IF(ISNA(MATCH($C48,'Club-Region Mapping'!$A$2:$A$200,0)),"NOT FOUND",INDEX('Club-Region Mapping'!$B$2:$B$200,MATCH($C48,'Club-Region Mapping'!$A$2:$A$200,0))))</f>
        <v>Buffalo Yacht Club</v>
      </c>
      <c r="E48" s="28" t="str">
        <f>IF($C48="","",IF(ISNA(MATCH($C48,'Club-Region Mapping'!$A$2:$A$200,0)),"NOT FOUND",INDEX('Club-Region Mapping'!$C$2:$C$200,MATCH($C48,'Club-Region Mapping'!$A$2:$A$200,0))))</f>
        <v>Buffalo</v>
      </c>
      <c r="F48" s="28">
        <f t="shared" si="5"/>
        <v>4</v>
      </c>
      <c r="G48" s="28">
        <f t="shared" si="6"/>
        <v>2</v>
      </c>
      <c r="H48" s="28" t="str">
        <f t="shared" si="7"/>
        <v>Yes</v>
      </c>
      <c r="I48" s="28">
        <f t="shared" si="8"/>
        <v>2</v>
      </c>
      <c r="J48" s="28" t="str">
        <f t="shared" si="9"/>
        <v>Yes</v>
      </c>
    </row>
    <row r="49" spans="1:10" x14ac:dyDescent="0.75">
      <c r="A49" s="27">
        <v>5</v>
      </c>
      <c r="B49" s="27" t="s">
        <v>130</v>
      </c>
      <c r="C49" s="27" t="s">
        <v>51</v>
      </c>
      <c r="D49" s="28">
        <f>IF($C49="","",IF(ISNA(MATCH($C49,'Club-Region Mapping'!$A$2:$A$200,0)),"NOT FOUND",INDEX('Club-Region Mapping'!$B$2:$B$200,MATCH($C49,'Club-Region Mapping'!$A$2:$A$200,0))))</f>
        <v>0</v>
      </c>
      <c r="E49" s="28" t="str">
        <f>IF($C49="","",IF(ISNA(MATCH($C49,'Club-Region Mapping'!$A$2:$A$200,0)),"NOT FOUND",INDEX('Club-Region Mapping'!$C$2:$C$200,MATCH($C49,'Club-Region Mapping'!$A$2:$A$200,0))))</f>
        <v>Buffalo</v>
      </c>
      <c r="F49" s="28">
        <f t="shared" si="5"/>
        <v>5</v>
      </c>
      <c r="G49" s="28">
        <f t="shared" si="6"/>
        <v>1</v>
      </c>
      <c r="H49" s="28" t="str">
        <f t="shared" si="7"/>
        <v>Yes</v>
      </c>
      <c r="I49" s="28">
        <f t="shared" si="8"/>
        <v>3</v>
      </c>
      <c r="J49" s="28" t="str">
        <f t="shared" si="9"/>
        <v>Yes</v>
      </c>
    </row>
    <row r="50" spans="1:10" x14ac:dyDescent="0.75">
      <c r="A50" s="27">
        <v>6</v>
      </c>
      <c r="B50" s="27" t="s">
        <v>131</v>
      </c>
      <c r="C50" s="27" t="s">
        <v>57</v>
      </c>
      <c r="D50" s="28" t="str">
        <f>IF($C50="","",IF(ISNA(MATCH($C50,'Club-Region Mapping'!$A$2:$A$200,0)),"NOT FOUND",INDEX('Club-Region Mapping'!$B$2:$B$200,MATCH($C50,'Club-Region Mapping'!$A$2:$A$200,0))))</f>
        <v>Erie Yacht Club</v>
      </c>
      <c r="E50" s="28" t="str">
        <f>IF($C50="","",IF(ISNA(MATCH($C50,'Club-Region Mapping'!$A$2:$A$200,0)),"NOT FOUND",INDEX('Club-Region Mapping'!$C$2:$C$200,MATCH($C50,'Club-Region Mapping'!$A$2:$A$200,0))))</f>
        <v>Erie</v>
      </c>
      <c r="F50" s="28">
        <f t="shared" si="5"/>
        <v>6</v>
      </c>
      <c r="G50" s="28">
        <f t="shared" si="6"/>
        <v>3</v>
      </c>
      <c r="H50" s="28" t="str">
        <f t="shared" si="7"/>
        <v>Yes</v>
      </c>
      <c r="I50" s="28">
        <f t="shared" si="8"/>
        <v>3</v>
      </c>
      <c r="J50" s="28" t="str">
        <f t="shared" si="9"/>
        <v>Yes</v>
      </c>
    </row>
    <row r="51" spans="1:10" x14ac:dyDescent="0.75">
      <c r="A51" s="27">
        <v>7</v>
      </c>
      <c r="B51" s="27" t="s">
        <v>132</v>
      </c>
      <c r="C51" s="27" t="s">
        <v>57</v>
      </c>
      <c r="D51" s="28" t="str">
        <f>IF($C51="","",IF(ISNA(MATCH($C51,'Club-Region Mapping'!$A$2:$A$200,0)),"NOT FOUND",INDEX('Club-Region Mapping'!$B$2:$B$200,MATCH($C51,'Club-Region Mapping'!$A$2:$A$200,0))))</f>
        <v>Erie Yacht Club</v>
      </c>
      <c r="E51" s="28" t="str">
        <f>IF($C51="","",IF(ISNA(MATCH($C51,'Club-Region Mapping'!$A$2:$A$200,0)),"NOT FOUND",INDEX('Club-Region Mapping'!$C$2:$C$200,MATCH($C51,'Club-Region Mapping'!$A$2:$A$200,0))))</f>
        <v>Erie</v>
      </c>
      <c r="F51" s="28">
        <f t="shared" si="5"/>
        <v>7</v>
      </c>
      <c r="G51" s="28">
        <f t="shared" si="6"/>
        <v>4</v>
      </c>
      <c r="H51" s="28" t="str">
        <f t="shared" si="7"/>
        <v>No</v>
      </c>
      <c r="I51" s="28">
        <f t="shared" si="8"/>
        <v>4</v>
      </c>
      <c r="J51" s="28" t="str">
        <f t="shared" si="9"/>
        <v>No</v>
      </c>
    </row>
    <row r="52" spans="1:10" x14ac:dyDescent="0.75">
      <c r="A52" s="27">
        <v>8</v>
      </c>
      <c r="B52" s="27" t="s">
        <v>133</v>
      </c>
      <c r="C52" s="27" t="s">
        <v>57</v>
      </c>
      <c r="D52" s="28" t="str">
        <f>IF($C52="","",IF(ISNA(MATCH($C52,'Club-Region Mapping'!$A$2:$A$200,0)),"NOT FOUND",INDEX('Club-Region Mapping'!$B$2:$B$200,MATCH($C52,'Club-Region Mapping'!$A$2:$A$200,0))))</f>
        <v>Erie Yacht Club</v>
      </c>
      <c r="E52" s="28" t="str">
        <f>IF($C52="","",IF(ISNA(MATCH($C52,'Club-Region Mapping'!$A$2:$A$200,0)),"NOT FOUND",INDEX('Club-Region Mapping'!$C$2:$C$200,MATCH($C52,'Club-Region Mapping'!$A$2:$A$200,0))))</f>
        <v>Erie</v>
      </c>
      <c r="F52" s="28">
        <f t="shared" si="5"/>
        <v>8</v>
      </c>
      <c r="G52" s="28">
        <f t="shared" si="6"/>
        <v>5</v>
      </c>
      <c r="H52" s="28" t="str">
        <f t="shared" si="7"/>
        <v>No</v>
      </c>
      <c r="I52" s="28">
        <f t="shared" si="8"/>
        <v>5</v>
      </c>
      <c r="J52" s="28" t="str">
        <f t="shared" si="9"/>
        <v>No</v>
      </c>
    </row>
    <row r="53" spans="1:10" x14ac:dyDescent="0.75">
      <c r="A53" s="27"/>
      <c r="B53" s="27"/>
      <c r="C53" s="27"/>
      <c r="D53" s="28" t="str">
        <f>IF($C53="","",IF(ISNA(MATCH($C53,'Club-Region Mapping'!$A$2:$A$200,0)),"NOT FOUND",INDEX('Club-Region Mapping'!$B$2:$B$200,MATCH($C53,'Club-Region Mapping'!$A$2:$A$200,0))))</f>
        <v/>
      </c>
      <c r="E53" s="28" t="str">
        <f>IF($C53="","",IF(ISNA(MATCH($C53,'Club-Region Mapping'!$A$2:$A$200,0)),"NOT FOUND",INDEX('Club-Region Mapping'!$C$2:$C$200,MATCH($C53,'Club-Region Mapping'!$A$2:$A$200,0))))</f>
        <v/>
      </c>
      <c r="F53" s="28" t="str">
        <f t="shared" si="5"/>
        <v/>
      </c>
      <c r="G53" s="28" t="str">
        <f t="shared" si="6"/>
        <v/>
      </c>
      <c r="H53" s="28" t="str">
        <f t="shared" si="7"/>
        <v/>
      </c>
      <c r="I53" s="28" t="str">
        <f t="shared" si="8"/>
        <v/>
      </c>
      <c r="J53" s="28" t="str">
        <f t="shared" si="9"/>
        <v/>
      </c>
    </row>
    <row r="54" spans="1:10" x14ac:dyDescent="0.75">
      <c r="A54" s="27"/>
      <c r="B54" s="27"/>
      <c r="C54" s="27"/>
      <c r="D54" s="28" t="str">
        <f>IF($C54="","",IF(ISNA(MATCH($C54,'Club-Region Mapping'!$A$2:$A$200,0)),"NOT FOUND",INDEX('Club-Region Mapping'!$B$2:$B$200,MATCH($C54,'Club-Region Mapping'!$A$2:$A$200,0))))</f>
        <v/>
      </c>
      <c r="E54" s="28" t="str">
        <f>IF($C54="","",IF(ISNA(MATCH($C54,'Club-Region Mapping'!$A$2:$A$200,0)),"NOT FOUND",INDEX('Club-Region Mapping'!$C$2:$C$200,MATCH($C54,'Club-Region Mapping'!$A$2:$A$200,0))))</f>
        <v/>
      </c>
      <c r="F54" s="28" t="str">
        <f t="shared" si="5"/>
        <v/>
      </c>
      <c r="G54" s="28" t="str">
        <f t="shared" si="6"/>
        <v/>
      </c>
      <c r="H54" s="28" t="str">
        <f t="shared" si="7"/>
        <v/>
      </c>
      <c r="I54" s="28" t="str">
        <f t="shared" si="8"/>
        <v/>
      </c>
      <c r="J54" s="28" t="str">
        <f t="shared" si="9"/>
        <v/>
      </c>
    </row>
    <row r="55" spans="1:10" x14ac:dyDescent="0.75">
      <c r="A55" s="27"/>
      <c r="B55" s="27"/>
      <c r="C55" s="27"/>
      <c r="D55" s="28" t="str">
        <f>IF($C55="","",IF(ISNA(MATCH($C55,'Club-Region Mapping'!$A$2:$A$200,0)),"NOT FOUND",INDEX('Club-Region Mapping'!$B$2:$B$200,MATCH($C55,'Club-Region Mapping'!$A$2:$A$200,0))))</f>
        <v/>
      </c>
      <c r="E55" s="28" t="str">
        <f>IF($C55="","",IF(ISNA(MATCH($C55,'Club-Region Mapping'!$A$2:$A$200,0)),"NOT FOUND",INDEX('Club-Region Mapping'!$C$2:$C$200,MATCH($C55,'Club-Region Mapping'!$A$2:$A$200,0))))</f>
        <v/>
      </c>
      <c r="F55" s="28" t="str">
        <f t="shared" si="5"/>
        <v/>
      </c>
      <c r="G55" s="28" t="str">
        <f t="shared" si="6"/>
        <v/>
      </c>
      <c r="H55" s="28" t="str">
        <f t="shared" si="7"/>
        <v/>
      </c>
      <c r="I55" s="28" t="str">
        <f t="shared" si="8"/>
        <v/>
      </c>
      <c r="J55" s="28" t="str">
        <f t="shared" si="9"/>
        <v/>
      </c>
    </row>
    <row r="56" spans="1:10" x14ac:dyDescent="0.75">
      <c r="A56" s="27"/>
      <c r="B56" s="27"/>
      <c r="C56" s="27"/>
      <c r="D56" s="28" t="str">
        <f>IF($C56="","",IF(ISNA(MATCH($C56,'Club-Region Mapping'!$A$2:$A$200,0)),"NOT FOUND",INDEX('Club-Region Mapping'!$B$2:$B$200,MATCH($C56,'Club-Region Mapping'!$A$2:$A$200,0))))</f>
        <v/>
      </c>
      <c r="E56" s="28" t="str">
        <f>IF($C56="","",IF(ISNA(MATCH($C56,'Club-Region Mapping'!$A$2:$A$200,0)),"NOT FOUND",INDEX('Club-Region Mapping'!$C$2:$C$200,MATCH($C56,'Club-Region Mapping'!$A$2:$A$200,0))))</f>
        <v/>
      </c>
      <c r="F56" s="28" t="str">
        <f t="shared" si="5"/>
        <v/>
      </c>
      <c r="G56" s="28" t="str">
        <f t="shared" si="6"/>
        <v/>
      </c>
      <c r="H56" s="28" t="str">
        <f t="shared" si="7"/>
        <v/>
      </c>
      <c r="I56" s="28" t="str">
        <f t="shared" si="8"/>
        <v/>
      </c>
      <c r="J56" s="28" t="str">
        <f t="shared" si="9"/>
        <v/>
      </c>
    </row>
    <row r="57" spans="1:10" x14ac:dyDescent="0.75">
      <c r="A57" s="27"/>
      <c r="B57" s="27"/>
      <c r="C57" s="27"/>
      <c r="D57" s="28" t="str">
        <f>IF($C57="","",IF(ISNA(MATCH($C57,'Club-Region Mapping'!$A$2:$A$200,0)),"NOT FOUND",INDEX('Club-Region Mapping'!$B$2:$B$200,MATCH($C57,'Club-Region Mapping'!$A$2:$A$200,0))))</f>
        <v/>
      </c>
      <c r="E57" s="28" t="str">
        <f>IF($C57="","",IF(ISNA(MATCH($C57,'Club-Region Mapping'!$A$2:$A$200,0)),"NOT FOUND",INDEX('Club-Region Mapping'!$C$2:$C$200,MATCH($C57,'Club-Region Mapping'!$A$2:$A$200,0))))</f>
        <v/>
      </c>
      <c r="F57" s="28" t="str">
        <f t="shared" si="5"/>
        <v/>
      </c>
      <c r="G57" s="28" t="str">
        <f t="shared" si="6"/>
        <v/>
      </c>
      <c r="H57" s="28" t="str">
        <f t="shared" si="7"/>
        <v/>
      </c>
      <c r="I57" s="28" t="str">
        <f t="shared" si="8"/>
        <v/>
      </c>
      <c r="J57" s="28" t="str">
        <f t="shared" si="9"/>
        <v/>
      </c>
    </row>
    <row r="58" spans="1:10" x14ac:dyDescent="0.75">
      <c r="A58" s="27"/>
      <c r="B58" s="27"/>
      <c r="C58" s="27"/>
      <c r="D58" s="28" t="str">
        <f>IF($C58="","",IF(ISNA(MATCH($C58,'Club-Region Mapping'!$A$2:$A$200,0)),"NOT FOUND",INDEX('Club-Region Mapping'!$B$2:$B$200,MATCH($C58,'Club-Region Mapping'!$A$2:$A$200,0))))</f>
        <v/>
      </c>
      <c r="E58" s="28" t="str">
        <f>IF($C58="","",IF(ISNA(MATCH($C58,'Club-Region Mapping'!$A$2:$A$200,0)),"NOT FOUND",INDEX('Club-Region Mapping'!$C$2:$C$200,MATCH($C58,'Club-Region Mapping'!$A$2:$A$200,0))))</f>
        <v/>
      </c>
      <c r="F58" s="28" t="str">
        <f t="shared" si="5"/>
        <v/>
      </c>
      <c r="G58" s="28" t="str">
        <f t="shared" si="6"/>
        <v/>
      </c>
      <c r="H58" s="28" t="str">
        <f t="shared" si="7"/>
        <v/>
      </c>
      <c r="I58" s="28" t="str">
        <f t="shared" si="8"/>
        <v/>
      </c>
      <c r="J58" s="28" t="str">
        <f t="shared" si="9"/>
        <v/>
      </c>
    </row>
    <row r="59" spans="1:10" x14ac:dyDescent="0.75">
      <c r="A59" s="27"/>
      <c r="B59" s="27"/>
      <c r="C59" s="27"/>
      <c r="D59" s="28" t="str">
        <f>IF($C59="","",IF(ISNA(MATCH($C59,'Club-Region Mapping'!$A$2:$A$200,0)),"NOT FOUND",INDEX('Club-Region Mapping'!$B$2:$B$200,MATCH($C59,'Club-Region Mapping'!$A$2:$A$200,0))))</f>
        <v/>
      </c>
      <c r="E59" s="28" t="str">
        <f>IF($C59="","",IF(ISNA(MATCH($C59,'Club-Region Mapping'!$A$2:$A$200,0)),"NOT FOUND",INDEX('Club-Region Mapping'!$C$2:$C$200,MATCH($C59,'Club-Region Mapping'!$A$2:$A$200,0))))</f>
        <v/>
      </c>
      <c r="F59" s="28" t="str">
        <f t="shared" si="5"/>
        <v/>
      </c>
      <c r="G59" s="28" t="str">
        <f t="shared" si="6"/>
        <v/>
      </c>
      <c r="H59" s="28" t="str">
        <f t="shared" si="7"/>
        <v/>
      </c>
      <c r="I59" s="28" t="str">
        <f t="shared" si="8"/>
        <v/>
      </c>
      <c r="J59" s="28" t="str">
        <f t="shared" si="9"/>
        <v/>
      </c>
    </row>
    <row r="61" spans="1:10" x14ac:dyDescent="0.75">
      <c r="A61" s="2" t="s">
        <v>101</v>
      </c>
      <c r="B61" s="2"/>
      <c r="C61" s="2"/>
      <c r="D61" s="2"/>
      <c r="E61" s="2"/>
      <c r="F61" s="2"/>
      <c r="G61" s="2"/>
      <c r="H61" s="2"/>
      <c r="I61" s="2"/>
      <c r="J61" s="2"/>
    </row>
    <row r="62" spans="1:10" ht="24.75" x14ac:dyDescent="0.75">
      <c r="B62" s="29" t="s">
        <v>49</v>
      </c>
      <c r="C62" s="29" t="s">
        <v>57</v>
      </c>
      <c r="D62" s="29" t="s">
        <v>53</v>
      </c>
    </row>
    <row r="63" spans="1:10" x14ac:dyDescent="0.75">
      <c r="A63" s="28" t="s">
        <v>95</v>
      </c>
      <c r="B63" s="30">
        <f>COUNTIFS($D$45:$D$59,"Buffalo Yacht Club")</f>
        <v>2</v>
      </c>
      <c r="C63" s="30">
        <f>COUNTIFS($D$45:$D$59,"Erie Yacht Club")</f>
        <v>5</v>
      </c>
      <c r="D63" s="30">
        <f>COUNTIFS($D$45:$D$59,"Buffalo Canoe Club")</f>
        <v>0</v>
      </c>
    </row>
    <row r="64" spans="1:10" x14ac:dyDescent="0.75">
      <c r="A64" s="28" t="s">
        <v>96</v>
      </c>
      <c r="B64" s="30">
        <f>IF(COUNTA($B$45:$B$59)&gt;0,MAX(0,3-B63)*10,0)</f>
        <v>10</v>
      </c>
      <c r="C64" s="30">
        <f>IF(COUNTA($B$45:$B$59)&gt;0,MAX(0,3-C63)*10,0)</f>
        <v>0</v>
      </c>
      <c r="D64" s="30">
        <f>IF(COUNTA($B$45:$B$59)&gt;0,MAX(0,3-D63)*10,0)</f>
        <v>30</v>
      </c>
    </row>
    <row r="65" spans="1:10" x14ac:dyDescent="0.75">
      <c r="A65" s="31" t="s">
        <v>102</v>
      </c>
      <c r="B65" s="32">
        <f>SUMIFS($F$45:$F$59,$D$45:$D$59,"Buffalo Yacht Club",$H$45:$H$59,"Yes")+B64</f>
        <v>14.75</v>
      </c>
      <c r="C65" s="32">
        <f>SUMIFS($F$45:$F$59,$D$45:$D$59,"Erie Yacht Club",$H$45:$H$59,"Yes")+C64</f>
        <v>11</v>
      </c>
      <c r="D65" s="32">
        <f>SUMIFS($F$45:$F$59,$D$45:$D$59,"Buffalo Canoe Club",$H$45:$H$59,"Yes")+D64</f>
        <v>30</v>
      </c>
    </row>
    <row r="67" spans="1:10" x14ac:dyDescent="0.75">
      <c r="A67" s="5" t="s">
        <v>103</v>
      </c>
      <c r="B67" s="5"/>
      <c r="C67" s="5"/>
      <c r="D67" s="5"/>
      <c r="E67" s="5"/>
      <c r="F67" s="5"/>
      <c r="G67" s="5"/>
      <c r="H67" s="5"/>
      <c r="I67" s="5"/>
      <c r="J67" s="5"/>
    </row>
    <row r="68" spans="1:10" ht="24.75" x14ac:dyDescent="0.75">
      <c r="B68" s="33" t="s">
        <v>50</v>
      </c>
      <c r="C68" s="33" t="s">
        <v>58</v>
      </c>
      <c r="D68" s="33" t="s">
        <v>60</v>
      </c>
      <c r="E68" s="33" t="s">
        <v>70</v>
      </c>
      <c r="F68" s="33" t="s">
        <v>68</v>
      </c>
    </row>
    <row r="69" spans="1:10" x14ac:dyDescent="0.75">
      <c r="A69" s="34" t="s">
        <v>95</v>
      </c>
      <c r="B69" s="30">
        <f>COUNTIFS($E$45:$E$59,"Buffalo")</f>
        <v>3</v>
      </c>
      <c r="C69" s="30">
        <f>COUNTIFS($E$45:$E$59,"Erie")</f>
        <v>5</v>
      </c>
      <c r="D69" s="30">
        <f>COUNTIFS($E$45:$E$59,"Port Dover")</f>
        <v>0</v>
      </c>
      <c r="E69" s="30">
        <f>COUNTIFS($E$45:$E$59,"Dunkirk")</f>
        <v>0</v>
      </c>
      <c r="F69" s="30">
        <f>COUNTIFS($E$45:$E$59,"Port Colborne")</f>
        <v>0</v>
      </c>
    </row>
    <row r="70" spans="1:10" x14ac:dyDescent="0.75">
      <c r="A70" s="34" t="s">
        <v>96</v>
      </c>
      <c r="B70" s="30">
        <f>IF(COUNTA($B$45:$B$59)&gt;0,MAX(0,3-B69)*10,0)</f>
        <v>0</v>
      </c>
      <c r="C70" s="30">
        <f>IF(COUNTA($B$45:$B$59)&gt;0,MAX(0,3-C69)*10,0)</f>
        <v>0</v>
      </c>
      <c r="D70" s="30">
        <f>IF(COUNTA($B$45:$B$59)&gt;0,MAX(0,3-D69)*10,0)</f>
        <v>30</v>
      </c>
      <c r="E70" s="30">
        <f>IF(COUNTA($B$45:$B$59)&gt;0,MAX(0,3-E69)*10,0)</f>
        <v>30</v>
      </c>
      <c r="F70" s="30">
        <f>IF(COUNTA($B$45:$B$59)&gt;0,MAX(0,3-F69)*10,0)</f>
        <v>30</v>
      </c>
    </row>
    <row r="71" spans="1:10" x14ac:dyDescent="0.75">
      <c r="A71" s="34" t="s">
        <v>104</v>
      </c>
      <c r="B71" s="25">
        <f>SUMIFS($F$45:$F$59,$E$45:$E$59,"Buffalo",$J$45:$J$59,"Yes")+B70</f>
        <v>9.75</v>
      </c>
      <c r="C71" s="25">
        <f>SUMIFS($F$45:$F$59,$E$45:$E$59,"Erie",$J$45:$J$59,"Yes")+C70</f>
        <v>11</v>
      </c>
      <c r="D71" s="25">
        <f>SUMIFS($F$45:$F$59,$E$45:$E$59,"Port Dover",$J$45:$J$59,"Yes")+D70</f>
        <v>30</v>
      </c>
      <c r="E71" s="25">
        <f>SUMIFS($F$45:$F$59,$E$45:$E$59,"Dunkirk",$J$45:$J$59,"Yes")+E70</f>
        <v>30</v>
      </c>
      <c r="F71" s="25">
        <f>SUMIFS($F$45:$F$59,$E$45:$E$59,"Port Colborne",$J$45:$J$59,"Yes")+F70</f>
        <v>30</v>
      </c>
    </row>
    <row r="73" spans="1:10" ht="15.5" x14ac:dyDescent="0.75">
      <c r="A73" s="3" t="s">
        <v>105</v>
      </c>
      <c r="B73" s="3"/>
      <c r="C73" s="3"/>
      <c r="D73" s="3"/>
      <c r="E73" s="3"/>
      <c r="F73" s="3"/>
      <c r="G73" s="3"/>
      <c r="H73" s="3"/>
      <c r="I73" s="3"/>
      <c r="J73" s="3"/>
    </row>
    <row r="74" spans="1:10" ht="26" x14ac:dyDescent="0.75">
      <c r="A74" s="26" t="s">
        <v>84</v>
      </c>
      <c r="B74" s="26" t="s">
        <v>85</v>
      </c>
      <c r="C74" s="26" t="s">
        <v>86</v>
      </c>
      <c r="D74" s="26" t="s">
        <v>87</v>
      </c>
      <c r="E74" s="26" t="s">
        <v>88</v>
      </c>
      <c r="F74" s="26" t="s">
        <v>89</v>
      </c>
      <c r="G74" s="26" t="s">
        <v>90</v>
      </c>
      <c r="H74" s="26" t="s">
        <v>91</v>
      </c>
      <c r="I74" s="26" t="s">
        <v>92</v>
      </c>
      <c r="J74" s="26" t="s">
        <v>93</v>
      </c>
    </row>
    <row r="75" spans="1:10" x14ac:dyDescent="0.75">
      <c r="A75" s="27">
        <v>1</v>
      </c>
      <c r="B75" s="27" t="s">
        <v>134</v>
      </c>
      <c r="C75" s="27" t="s">
        <v>57</v>
      </c>
      <c r="D75" s="28" t="str">
        <f>IF($C75="","",IF(ISNA(MATCH($C75,'Club-Region Mapping'!$A$2:$A$200,0)),"NOT FOUND",INDEX('Club-Region Mapping'!$B$2:$B$200,MATCH($C75,'Club-Region Mapping'!$A$2:$A$200,0))))</f>
        <v>Erie Yacht Club</v>
      </c>
      <c r="E75" s="28" t="str">
        <f>IF($C75="","",IF(ISNA(MATCH($C75,'Club-Region Mapping'!$A$2:$A$200,0)),"NOT FOUND",INDEX('Club-Region Mapping'!$C$2:$C$200,MATCH($C75,'Club-Region Mapping'!$A$2:$A$200,0))))</f>
        <v>Erie</v>
      </c>
      <c r="F75" s="28">
        <f t="shared" ref="F75:F89" si="10">IF($A75="","",IF($A75=1,0.75,$A75))</f>
        <v>0.75</v>
      </c>
      <c r="G75" s="28">
        <f t="shared" ref="G75:G89" si="11">IF(OR($A75="",$D75="",$D75="NOT FOUND"),"",COUNTIFS($D$75:$D$89,$D75,$A$75:$A$89,"&lt;="&amp;$A75))</f>
        <v>1</v>
      </c>
      <c r="H75" s="28" t="str">
        <f t="shared" ref="H75:H89" si="12">IF($G75="","",IF($G75&lt;=3,"Yes","No"))</f>
        <v>Yes</v>
      </c>
      <c r="I75" s="28">
        <f t="shared" ref="I75:I89" si="13">IF(OR($A75="",$E75="",$E75="NOT FOUND"),"",COUNTIFS($E$75:$E$89,$E75,$A$75:$A$89,"&lt;="&amp;$A75))</f>
        <v>1</v>
      </c>
      <c r="J75" s="28" t="str">
        <f t="shared" ref="J75:J89" si="14">IF($I75="","",IF($I75&lt;=3,"Yes","No"))</f>
        <v>Yes</v>
      </c>
    </row>
    <row r="76" spans="1:10" x14ac:dyDescent="0.75">
      <c r="A76" s="27">
        <v>2</v>
      </c>
      <c r="B76" s="27" t="s">
        <v>135</v>
      </c>
      <c r="C76" s="27" t="s">
        <v>57</v>
      </c>
      <c r="D76" s="28" t="str">
        <f>IF($C76="","",IF(ISNA(MATCH($C76,'Club-Region Mapping'!$A$2:$A$200,0)),"NOT FOUND",INDEX('Club-Region Mapping'!$B$2:$B$200,MATCH($C76,'Club-Region Mapping'!$A$2:$A$200,0))))</f>
        <v>Erie Yacht Club</v>
      </c>
      <c r="E76" s="28" t="str">
        <f>IF($C76="","",IF(ISNA(MATCH($C76,'Club-Region Mapping'!$A$2:$A$200,0)),"NOT FOUND",INDEX('Club-Region Mapping'!$C$2:$C$200,MATCH($C76,'Club-Region Mapping'!$A$2:$A$200,0))))</f>
        <v>Erie</v>
      </c>
      <c r="F76" s="28">
        <f t="shared" si="10"/>
        <v>2</v>
      </c>
      <c r="G76" s="28">
        <f t="shared" si="11"/>
        <v>2</v>
      </c>
      <c r="H76" s="28" t="str">
        <f t="shared" si="12"/>
        <v>Yes</v>
      </c>
      <c r="I76" s="28">
        <f t="shared" si="13"/>
        <v>2</v>
      </c>
      <c r="J76" s="28" t="str">
        <f t="shared" si="14"/>
        <v>Yes</v>
      </c>
    </row>
    <row r="77" spans="1:10" x14ac:dyDescent="0.75">
      <c r="A77" s="27">
        <v>3</v>
      </c>
      <c r="B77" s="27" t="s">
        <v>136</v>
      </c>
      <c r="C77" s="27" t="s">
        <v>57</v>
      </c>
      <c r="D77" s="28" t="str">
        <f>IF($C77="","",IF(ISNA(MATCH($C77,'Club-Region Mapping'!$A$2:$A$200,0)),"NOT FOUND",INDEX('Club-Region Mapping'!$B$2:$B$200,MATCH($C77,'Club-Region Mapping'!$A$2:$A$200,0))))</f>
        <v>Erie Yacht Club</v>
      </c>
      <c r="E77" s="28" t="str">
        <f>IF($C77="","",IF(ISNA(MATCH($C77,'Club-Region Mapping'!$A$2:$A$200,0)),"NOT FOUND",INDEX('Club-Region Mapping'!$C$2:$C$200,MATCH($C77,'Club-Region Mapping'!$A$2:$A$200,0))))</f>
        <v>Erie</v>
      </c>
      <c r="F77" s="28">
        <f t="shared" si="10"/>
        <v>3</v>
      </c>
      <c r="G77" s="28">
        <f t="shared" si="11"/>
        <v>3</v>
      </c>
      <c r="H77" s="28" t="str">
        <f t="shared" si="12"/>
        <v>Yes</v>
      </c>
      <c r="I77" s="28">
        <f t="shared" si="13"/>
        <v>3</v>
      </c>
      <c r="J77" s="28" t="str">
        <f t="shared" si="14"/>
        <v>Yes</v>
      </c>
    </row>
    <row r="78" spans="1:10" x14ac:dyDescent="0.75">
      <c r="A78" s="27">
        <v>4</v>
      </c>
      <c r="B78" s="27" t="s">
        <v>137</v>
      </c>
      <c r="C78" s="27" t="s">
        <v>57</v>
      </c>
      <c r="D78" s="28" t="str">
        <f>IF($C78="","",IF(ISNA(MATCH($C78,'Club-Region Mapping'!$A$2:$A$200,0)),"NOT FOUND",INDEX('Club-Region Mapping'!$B$2:$B$200,MATCH($C78,'Club-Region Mapping'!$A$2:$A$200,0))))</f>
        <v>Erie Yacht Club</v>
      </c>
      <c r="E78" s="28" t="str">
        <f>IF($C78="","",IF(ISNA(MATCH($C78,'Club-Region Mapping'!$A$2:$A$200,0)),"NOT FOUND",INDEX('Club-Region Mapping'!$C$2:$C$200,MATCH($C78,'Club-Region Mapping'!$A$2:$A$200,0))))</f>
        <v>Erie</v>
      </c>
      <c r="F78" s="28">
        <f t="shared" si="10"/>
        <v>4</v>
      </c>
      <c r="G78" s="28">
        <f t="shared" si="11"/>
        <v>4</v>
      </c>
      <c r="H78" s="28" t="str">
        <f t="shared" si="12"/>
        <v>No</v>
      </c>
      <c r="I78" s="28">
        <f t="shared" si="13"/>
        <v>4</v>
      </c>
      <c r="J78" s="28" t="str">
        <f t="shared" si="14"/>
        <v>No</v>
      </c>
    </row>
    <row r="79" spans="1:10" x14ac:dyDescent="0.75">
      <c r="A79" s="27">
        <v>5</v>
      </c>
      <c r="B79" s="27" t="s">
        <v>138</v>
      </c>
      <c r="C79" s="27" t="s">
        <v>57</v>
      </c>
      <c r="D79" s="28" t="str">
        <f>IF($C79="","",IF(ISNA(MATCH($C79,'Club-Region Mapping'!$A$2:$A$200,0)),"NOT FOUND",INDEX('Club-Region Mapping'!$B$2:$B$200,MATCH($C79,'Club-Region Mapping'!$A$2:$A$200,0))))</f>
        <v>Erie Yacht Club</v>
      </c>
      <c r="E79" s="28" t="str">
        <f>IF($C79="","",IF(ISNA(MATCH($C79,'Club-Region Mapping'!$A$2:$A$200,0)),"NOT FOUND",INDEX('Club-Region Mapping'!$C$2:$C$200,MATCH($C79,'Club-Region Mapping'!$A$2:$A$200,0))))</f>
        <v>Erie</v>
      </c>
      <c r="F79" s="28">
        <f t="shared" si="10"/>
        <v>5</v>
      </c>
      <c r="G79" s="28">
        <f t="shared" si="11"/>
        <v>5</v>
      </c>
      <c r="H79" s="28" t="str">
        <f t="shared" si="12"/>
        <v>No</v>
      </c>
      <c r="I79" s="28">
        <f t="shared" si="13"/>
        <v>5</v>
      </c>
      <c r="J79" s="28" t="str">
        <f t="shared" si="14"/>
        <v>No</v>
      </c>
    </row>
    <row r="80" spans="1:10" x14ac:dyDescent="0.75">
      <c r="A80" s="27">
        <v>6</v>
      </c>
      <c r="B80" s="27" t="s">
        <v>139</v>
      </c>
      <c r="C80" s="27" t="s">
        <v>49</v>
      </c>
      <c r="D80" s="28" t="str">
        <f>IF($C80="","",IF(ISNA(MATCH($C80,'Club-Region Mapping'!$A$2:$A$200,0)),"NOT FOUND",INDEX('Club-Region Mapping'!$B$2:$B$200,MATCH($C80,'Club-Region Mapping'!$A$2:$A$200,0))))</f>
        <v>Buffalo Yacht Club</v>
      </c>
      <c r="E80" s="28" t="str">
        <f>IF($C80="","",IF(ISNA(MATCH($C80,'Club-Region Mapping'!$A$2:$A$200,0)),"NOT FOUND",INDEX('Club-Region Mapping'!$C$2:$C$200,MATCH($C80,'Club-Region Mapping'!$A$2:$A$200,0))))</f>
        <v>Buffalo</v>
      </c>
      <c r="F80" s="28">
        <f t="shared" si="10"/>
        <v>6</v>
      </c>
      <c r="G80" s="28">
        <f t="shared" si="11"/>
        <v>1</v>
      </c>
      <c r="H80" s="28" t="str">
        <f t="shared" si="12"/>
        <v>Yes</v>
      </c>
      <c r="I80" s="28">
        <f t="shared" si="13"/>
        <v>1</v>
      </c>
      <c r="J80" s="28" t="str">
        <f t="shared" si="14"/>
        <v>Yes</v>
      </c>
    </row>
    <row r="81" spans="1:10" x14ac:dyDescent="0.75">
      <c r="A81" s="27">
        <v>7</v>
      </c>
      <c r="B81" s="27" t="s">
        <v>140</v>
      </c>
      <c r="C81" s="27" t="s">
        <v>53</v>
      </c>
      <c r="D81" s="28" t="str">
        <f>IF($C81="","",IF(ISNA(MATCH($C81,'Club-Region Mapping'!$A$2:$A$200,0)),"NOT FOUND",INDEX('Club-Region Mapping'!$B$2:$B$200,MATCH($C81,'Club-Region Mapping'!$A$2:$A$200,0))))</f>
        <v>Buffalo Canoe Club</v>
      </c>
      <c r="E81" s="28" t="str">
        <f>IF($C81="","",IF(ISNA(MATCH($C81,'Club-Region Mapping'!$A$2:$A$200,0)),"NOT FOUND",INDEX('Club-Region Mapping'!$C$2:$C$200,MATCH($C81,'Club-Region Mapping'!$A$2:$A$200,0))))</f>
        <v>Buffalo</v>
      </c>
      <c r="F81" s="28">
        <f t="shared" si="10"/>
        <v>7</v>
      </c>
      <c r="G81" s="28">
        <f t="shared" si="11"/>
        <v>1</v>
      </c>
      <c r="H81" s="28" t="str">
        <f t="shared" si="12"/>
        <v>Yes</v>
      </c>
      <c r="I81" s="28">
        <f t="shared" si="13"/>
        <v>2</v>
      </c>
      <c r="J81" s="28" t="str">
        <f t="shared" si="14"/>
        <v>Yes</v>
      </c>
    </row>
    <row r="82" spans="1:10" x14ac:dyDescent="0.75">
      <c r="A82" s="27"/>
      <c r="B82" s="27"/>
      <c r="C82" s="27"/>
      <c r="D82" s="28" t="str">
        <f>IF($C82="","",IF(ISNA(MATCH($C82,'Club-Region Mapping'!$A$2:$A$200,0)),"NOT FOUND",INDEX('Club-Region Mapping'!$B$2:$B$200,MATCH($C82,'Club-Region Mapping'!$A$2:$A$200,0))))</f>
        <v/>
      </c>
      <c r="E82" s="28" t="str">
        <f>IF($C82="","",IF(ISNA(MATCH($C82,'Club-Region Mapping'!$A$2:$A$200,0)),"NOT FOUND",INDEX('Club-Region Mapping'!$C$2:$C$200,MATCH($C82,'Club-Region Mapping'!$A$2:$A$200,0))))</f>
        <v/>
      </c>
      <c r="F82" s="28" t="str">
        <f t="shared" si="10"/>
        <v/>
      </c>
      <c r="G82" s="28" t="str">
        <f t="shared" si="11"/>
        <v/>
      </c>
      <c r="H82" s="28" t="str">
        <f t="shared" si="12"/>
        <v/>
      </c>
      <c r="I82" s="28" t="str">
        <f t="shared" si="13"/>
        <v/>
      </c>
      <c r="J82" s="28" t="str">
        <f t="shared" si="14"/>
        <v/>
      </c>
    </row>
    <row r="83" spans="1:10" x14ac:dyDescent="0.75">
      <c r="A83" s="27"/>
      <c r="B83" s="27"/>
      <c r="C83" s="27"/>
      <c r="D83" s="28" t="str">
        <f>IF($C83="","",IF(ISNA(MATCH($C83,'Club-Region Mapping'!$A$2:$A$200,0)),"NOT FOUND",INDEX('Club-Region Mapping'!$B$2:$B$200,MATCH($C83,'Club-Region Mapping'!$A$2:$A$200,0))))</f>
        <v/>
      </c>
      <c r="E83" s="28" t="str">
        <f>IF($C83="","",IF(ISNA(MATCH($C83,'Club-Region Mapping'!$A$2:$A$200,0)),"NOT FOUND",INDEX('Club-Region Mapping'!$C$2:$C$200,MATCH($C83,'Club-Region Mapping'!$A$2:$A$200,0))))</f>
        <v/>
      </c>
      <c r="F83" s="28" t="str">
        <f t="shared" si="10"/>
        <v/>
      </c>
      <c r="G83" s="28" t="str">
        <f t="shared" si="11"/>
        <v/>
      </c>
      <c r="H83" s="28" t="str">
        <f t="shared" si="12"/>
        <v/>
      </c>
      <c r="I83" s="28" t="str">
        <f t="shared" si="13"/>
        <v/>
      </c>
      <c r="J83" s="28" t="str">
        <f t="shared" si="14"/>
        <v/>
      </c>
    </row>
    <row r="84" spans="1:10" x14ac:dyDescent="0.75">
      <c r="A84" s="27"/>
      <c r="B84" s="27"/>
      <c r="C84" s="27"/>
      <c r="D84" s="28" t="str">
        <f>IF($C84="","",IF(ISNA(MATCH($C84,'Club-Region Mapping'!$A$2:$A$200,0)),"NOT FOUND",INDEX('Club-Region Mapping'!$B$2:$B$200,MATCH($C84,'Club-Region Mapping'!$A$2:$A$200,0))))</f>
        <v/>
      </c>
      <c r="E84" s="28" t="str">
        <f>IF($C84="","",IF(ISNA(MATCH($C84,'Club-Region Mapping'!$A$2:$A$200,0)),"NOT FOUND",INDEX('Club-Region Mapping'!$C$2:$C$200,MATCH($C84,'Club-Region Mapping'!$A$2:$A$200,0))))</f>
        <v/>
      </c>
      <c r="F84" s="28" t="str">
        <f t="shared" si="10"/>
        <v/>
      </c>
      <c r="G84" s="28" t="str">
        <f t="shared" si="11"/>
        <v/>
      </c>
      <c r="H84" s="28" t="str">
        <f t="shared" si="12"/>
        <v/>
      </c>
      <c r="I84" s="28" t="str">
        <f t="shared" si="13"/>
        <v/>
      </c>
      <c r="J84" s="28" t="str">
        <f t="shared" si="14"/>
        <v/>
      </c>
    </row>
    <row r="85" spans="1:10" x14ac:dyDescent="0.75">
      <c r="A85" s="27"/>
      <c r="B85" s="27"/>
      <c r="C85" s="27"/>
      <c r="D85" s="28" t="str">
        <f>IF($C85="","",IF(ISNA(MATCH($C85,'Club-Region Mapping'!$A$2:$A$200,0)),"NOT FOUND",INDEX('Club-Region Mapping'!$B$2:$B$200,MATCH($C85,'Club-Region Mapping'!$A$2:$A$200,0))))</f>
        <v/>
      </c>
      <c r="E85" s="28" t="str">
        <f>IF($C85="","",IF(ISNA(MATCH($C85,'Club-Region Mapping'!$A$2:$A$200,0)),"NOT FOUND",INDEX('Club-Region Mapping'!$C$2:$C$200,MATCH($C85,'Club-Region Mapping'!$A$2:$A$200,0))))</f>
        <v/>
      </c>
      <c r="F85" s="28" t="str">
        <f t="shared" si="10"/>
        <v/>
      </c>
      <c r="G85" s="28" t="str">
        <f t="shared" si="11"/>
        <v/>
      </c>
      <c r="H85" s="28" t="str">
        <f t="shared" si="12"/>
        <v/>
      </c>
      <c r="I85" s="28" t="str">
        <f t="shared" si="13"/>
        <v/>
      </c>
      <c r="J85" s="28" t="str">
        <f t="shared" si="14"/>
        <v/>
      </c>
    </row>
    <row r="86" spans="1:10" x14ac:dyDescent="0.75">
      <c r="A86" s="27"/>
      <c r="B86" s="27"/>
      <c r="C86" s="27"/>
      <c r="D86" s="28" t="str">
        <f>IF($C86="","",IF(ISNA(MATCH($C86,'Club-Region Mapping'!$A$2:$A$200,0)),"NOT FOUND",INDEX('Club-Region Mapping'!$B$2:$B$200,MATCH($C86,'Club-Region Mapping'!$A$2:$A$200,0))))</f>
        <v/>
      </c>
      <c r="E86" s="28" t="str">
        <f>IF($C86="","",IF(ISNA(MATCH($C86,'Club-Region Mapping'!$A$2:$A$200,0)),"NOT FOUND",INDEX('Club-Region Mapping'!$C$2:$C$200,MATCH($C86,'Club-Region Mapping'!$A$2:$A$200,0))))</f>
        <v/>
      </c>
      <c r="F86" s="28" t="str">
        <f t="shared" si="10"/>
        <v/>
      </c>
      <c r="G86" s="28" t="str">
        <f t="shared" si="11"/>
        <v/>
      </c>
      <c r="H86" s="28" t="str">
        <f t="shared" si="12"/>
        <v/>
      </c>
      <c r="I86" s="28" t="str">
        <f t="shared" si="13"/>
        <v/>
      </c>
      <c r="J86" s="28" t="str">
        <f t="shared" si="14"/>
        <v/>
      </c>
    </row>
    <row r="87" spans="1:10" x14ac:dyDescent="0.75">
      <c r="A87" s="27"/>
      <c r="B87" s="27"/>
      <c r="C87" s="27"/>
      <c r="D87" s="28" t="str">
        <f>IF($C87="","",IF(ISNA(MATCH($C87,'Club-Region Mapping'!$A$2:$A$200,0)),"NOT FOUND",INDEX('Club-Region Mapping'!$B$2:$B$200,MATCH($C87,'Club-Region Mapping'!$A$2:$A$200,0))))</f>
        <v/>
      </c>
      <c r="E87" s="28" t="str">
        <f>IF($C87="","",IF(ISNA(MATCH($C87,'Club-Region Mapping'!$A$2:$A$200,0)),"NOT FOUND",INDEX('Club-Region Mapping'!$C$2:$C$200,MATCH($C87,'Club-Region Mapping'!$A$2:$A$200,0))))</f>
        <v/>
      </c>
      <c r="F87" s="28" t="str">
        <f t="shared" si="10"/>
        <v/>
      </c>
      <c r="G87" s="28" t="str">
        <f t="shared" si="11"/>
        <v/>
      </c>
      <c r="H87" s="28" t="str">
        <f t="shared" si="12"/>
        <v/>
      </c>
      <c r="I87" s="28" t="str">
        <f t="shared" si="13"/>
        <v/>
      </c>
      <c r="J87" s="28" t="str">
        <f t="shared" si="14"/>
        <v/>
      </c>
    </row>
    <row r="88" spans="1:10" x14ac:dyDescent="0.75">
      <c r="A88" s="27"/>
      <c r="B88" s="27"/>
      <c r="C88" s="27"/>
      <c r="D88" s="28" t="str">
        <f>IF($C88="","",IF(ISNA(MATCH($C88,'Club-Region Mapping'!$A$2:$A$200,0)),"NOT FOUND",INDEX('Club-Region Mapping'!$B$2:$B$200,MATCH($C88,'Club-Region Mapping'!$A$2:$A$200,0))))</f>
        <v/>
      </c>
      <c r="E88" s="28" t="str">
        <f>IF($C88="","",IF(ISNA(MATCH($C88,'Club-Region Mapping'!$A$2:$A$200,0)),"NOT FOUND",INDEX('Club-Region Mapping'!$C$2:$C$200,MATCH($C88,'Club-Region Mapping'!$A$2:$A$200,0))))</f>
        <v/>
      </c>
      <c r="F88" s="28" t="str">
        <f t="shared" si="10"/>
        <v/>
      </c>
      <c r="G88" s="28" t="str">
        <f t="shared" si="11"/>
        <v/>
      </c>
      <c r="H88" s="28" t="str">
        <f t="shared" si="12"/>
        <v/>
      </c>
      <c r="I88" s="28" t="str">
        <f t="shared" si="13"/>
        <v/>
      </c>
      <c r="J88" s="28" t="str">
        <f t="shared" si="14"/>
        <v/>
      </c>
    </row>
    <row r="89" spans="1:10" x14ac:dyDescent="0.75">
      <c r="A89" s="27"/>
      <c r="B89" s="27"/>
      <c r="C89" s="27"/>
      <c r="D89" s="28" t="str">
        <f>IF($C89="","",IF(ISNA(MATCH($C89,'Club-Region Mapping'!$A$2:$A$200,0)),"NOT FOUND",INDEX('Club-Region Mapping'!$B$2:$B$200,MATCH($C89,'Club-Region Mapping'!$A$2:$A$200,0))))</f>
        <v/>
      </c>
      <c r="E89" s="28" t="str">
        <f>IF($C89="","",IF(ISNA(MATCH($C89,'Club-Region Mapping'!$A$2:$A$200,0)),"NOT FOUND",INDEX('Club-Region Mapping'!$C$2:$C$200,MATCH($C89,'Club-Region Mapping'!$A$2:$A$200,0))))</f>
        <v/>
      </c>
      <c r="F89" s="28" t="str">
        <f t="shared" si="10"/>
        <v/>
      </c>
      <c r="G89" s="28" t="str">
        <f t="shared" si="11"/>
        <v/>
      </c>
      <c r="H89" s="28" t="str">
        <f t="shared" si="12"/>
        <v/>
      </c>
      <c r="I89" s="28" t="str">
        <f t="shared" si="13"/>
        <v/>
      </c>
      <c r="J89" s="28" t="str">
        <f t="shared" si="14"/>
        <v/>
      </c>
    </row>
    <row r="91" spans="1:10" x14ac:dyDescent="0.75">
      <c r="A91" s="2" t="s">
        <v>106</v>
      </c>
      <c r="B91" s="2"/>
      <c r="C91" s="2"/>
      <c r="D91" s="2"/>
      <c r="E91" s="2"/>
      <c r="F91" s="2"/>
      <c r="G91" s="2"/>
      <c r="H91" s="2"/>
      <c r="I91" s="2"/>
      <c r="J91" s="2"/>
    </row>
    <row r="92" spans="1:10" ht="24.75" x14ac:dyDescent="0.75">
      <c r="B92" s="29" t="s">
        <v>49</v>
      </c>
      <c r="C92" s="29" t="s">
        <v>57</v>
      </c>
      <c r="D92" s="29" t="s">
        <v>53</v>
      </c>
    </row>
    <row r="93" spans="1:10" x14ac:dyDescent="0.75">
      <c r="A93" s="28" t="s">
        <v>95</v>
      </c>
      <c r="B93" s="30">
        <f>COUNTIFS($D$75:$D$89,"Buffalo Yacht Club")</f>
        <v>1</v>
      </c>
      <c r="C93" s="30">
        <f>COUNTIFS($D$75:$D$89,"Erie Yacht Club")</f>
        <v>5</v>
      </c>
      <c r="D93" s="30">
        <f>COUNTIFS($D$75:$D$89,"Buffalo Canoe Club")</f>
        <v>1</v>
      </c>
    </row>
    <row r="94" spans="1:10" x14ac:dyDescent="0.75">
      <c r="A94" s="28" t="s">
        <v>96</v>
      </c>
      <c r="B94" s="30">
        <f>IF(COUNTA($B$75:$B$89)&gt;0,MAX(0,3-B93)*10,0)</f>
        <v>20</v>
      </c>
      <c r="C94" s="30">
        <f>IF(COUNTA($B$75:$B$89)&gt;0,MAX(0,3-C93)*10,0)</f>
        <v>0</v>
      </c>
      <c r="D94" s="30">
        <f>IF(COUNTA($B$75:$B$89)&gt;0,MAX(0,3-D93)*10,0)</f>
        <v>20</v>
      </c>
    </row>
    <row r="95" spans="1:10" x14ac:dyDescent="0.75">
      <c r="A95" s="31" t="s">
        <v>107</v>
      </c>
      <c r="B95" s="32">
        <f>SUMIFS($F$75:$F$89,$D$75:$D$89,"Buffalo Yacht Club",$H$75:$H$89,"Yes")+B94</f>
        <v>26</v>
      </c>
      <c r="C95" s="32">
        <f>SUMIFS($F$75:$F$89,$D$75:$D$89,"Erie Yacht Club",$H$75:$H$89,"Yes")+C94</f>
        <v>5.75</v>
      </c>
      <c r="D95" s="32">
        <f>SUMIFS($F$75:$F$89,$D$75:$D$89,"Buffalo Canoe Club",$H$75:$H$89,"Yes")+D94</f>
        <v>27</v>
      </c>
    </row>
    <row r="97" spans="1:10" x14ac:dyDescent="0.75">
      <c r="A97" s="5" t="s">
        <v>108</v>
      </c>
      <c r="B97" s="5"/>
      <c r="C97" s="5"/>
      <c r="D97" s="5"/>
      <c r="E97" s="5"/>
      <c r="F97" s="5"/>
      <c r="G97" s="5"/>
      <c r="H97" s="5"/>
      <c r="I97" s="5"/>
      <c r="J97" s="5"/>
    </row>
    <row r="98" spans="1:10" ht="24.75" x14ac:dyDescent="0.75">
      <c r="B98" s="33" t="s">
        <v>50</v>
      </c>
      <c r="C98" s="33" t="s">
        <v>58</v>
      </c>
      <c r="D98" s="33" t="s">
        <v>60</v>
      </c>
      <c r="E98" s="33" t="s">
        <v>70</v>
      </c>
      <c r="F98" s="33" t="s">
        <v>68</v>
      </c>
    </row>
    <row r="99" spans="1:10" x14ac:dyDescent="0.75">
      <c r="A99" s="34" t="s">
        <v>95</v>
      </c>
      <c r="B99" s="30">
        <f>COUNTIFS($E$75:$E$89,"Buffalo")</f>
        <v>2</v>
      </c>
      <c r="C99" s="30">
        <f>COUNTIFS($E$75:$E$89,"Erie")</f>
        <v>5</v>
      </c>
      <c r="D99" s="30">
        <f>COUNTIFS($E$75:$E$89,"Port Dover")</f>
        <v>0</v>
      </c>
      <c r="E99" s="30">
        <f>COUNTIFS($E$75:$E$89,"Dunkirk")</f>
        <v>0</v>
      </c>
      <c r="F99" s="30">
        <f>COUNTIFS($E$75:$E$89,"Port Colborne")</f>
        <v>0</v>
      </c>
    </row>
    <row r="100" spans="1:10" x14ac:dyDescent="0.75">
      <c r="A100" s="34" t="s">
        <v>96</v>
      </c>
      <c r="B100" s="30">
        <f>IF(COUNTA($B$75:$B$89)&gt;0,MAX(0,3-B99)*10,0)</f>
        <v>10</v>
      </c>
      <c r="C100" s="30">
        <f>IF(COUNTA($B$75:$B$89)&gt;0,MAX(0,3-C99)*10,0)</f>
        <v>0</v>
      </c>
      <c r="D100" s="30">
        <f>IF(COUNTA($B$75:$B$89)&gt;0,MAX(0,3-D99)*10,0)</f>
        <v>30</v>
      </c>
      <c r="E100" s="30">
        <f>IF(COUNTA($B$75:$B$89)&gt;0,MAX(0,3-E99)*10,0)</f>
        <v>30</v>
      </c>
      <c r="F100" s="30">
        <f>IF(COUNTA($B$75:$B$89)&gt;0,MAX(0,3-F99)*10,0)</f>
        <v>30</v>
      </c>
    </row>
    <row r="101" spans="1:10" x14ac:dyDescent="0.75">
      <c r="A101" s="34" t="s">
        <v>109</v>
      </c>
      <c r="B101" s="25">
        <f>SUMIFS($F$75:$F$89,$E$75:$E$89,"Buffalo",$J$75:$J$89,"Yes")+B100</f>
        <v>23</v>
      </c>
      <c r="C101" s="25">
        <f>SUMIFS($F$75:$F$89,$E$75:$E$89,"Erie",$J$75:$J$89,"Yes")+C100</f>
        <v>5.75</v>
      </c>
      <c r="D101" s="25">
        <f>SUMIFS($F$75:$F$89,$E$75:$E$89,"Port Dover",$J$75:$J$89,"Yes")+D100</f>
        <v>30</v>
      </c>
      <c r="E101" s="25">
        <f>SUMIFS($F$75:$F$89,$E$75:$E$89,"Dunkirk",$J$75:$J$89,"Yes")+E100</f>
        <v>30</v>
      </c>
      <c r="F101" s="25">
        <f>SUMIFS($F$75:$F$89,$E$75:$E$89,"Port Colborne",$J$75:$J$89,"Yes")+F100</f>
        <v>30</v>
      </c>
    </row>
    <row r="103" spans="1:10" ht="15.5" x14ac:dyDescent="0.75">
      <c r="A103" s="3" t="s">
        <v>110</v>
      </c>
      <c r="B103" s="3"/>
      <c r="C103" s="3"/>
      <c r="D103" s="3"/>
      <c r="E103" s="3"/>
      <c r="F103" s="3"/>
      <c r="G103" s="3"/>
      <c r="H103" s="3"/>
      <c r="I103" s="3"/>
      <c r="J103" s="3"/>
    </row>
    <row r="104" spans="1:10" ht="26" x14ac:dyDescent="0.75">
      <c r="A104" s="26" t="s">
        <v>84</v>
      </c>
      <c r="B104" s="26" t="s">
        <v>85</v>
      </c>
      <c r="C104" s="26" t="s">
        <v>86</v>
      </c>
      <c r="D104" s="26" t="s">
        <v>87</v>
      </c>
      <c r="E104" s="26" t="s">
        <v>88</v>
      </c>
      <c r="F104" s="26" t="s">
        <v>89</v>
      </c>
      <c r="G104" s="26" t="s">
        <v>90</v>
      </c>
      <c r="H104" s="26" t="s">
        <v>91</v>
      </c>
      <c r="I104" s="26" t="s">
        <v>92</v>
      </c>
      <c r="J104" s="26" t="s">
        <v>93</v>
      </c>
    </row>
    <row r="105" spans="1:10" x14ac:dyDescent="0.75">
      <c r="A105" s="27">
        <v>1</v>
      </c>
      <c r="B105" s="27" t="s">
        <v>141</v>
      </c>
      <c r="C105" s="27" t="s">
        <v>59</v>
      </c>
      <c r="D105" s="28">
        <f>IF($C105="","",IF(ISNA(MATCH($C105,'Club-Region Mapping'!$A$2:$A$200,0)),"NOT FOUND",INDEX('Club-Region Mapping'!$B$2:$B$200,MATCH($C105,'Club-Region Mapping'!$A$2:$A$200,0))))</f>
        <v>0</v>
      </c>
      <c r="E105" s="28" t="str">
        <f>IF($C105="","",IF(ISNA(MATCH($C105,'Club-Region Mapping'!$A$2:$A$200,0)),"NOT FOUND",INDEX('Club-Region Mapping'!$C$2:$C$200,MATCH($C105,'Club-Region Mapping'!$A$2:$A$200,0))))</f>
        <v>Port Dover</v>
      </c>
      <c r="F105" s="28">
        <f t="shared" ref="F105:F119" si="15">IF($A105="","",IF($A105=1,0.75,$A105))</f>
        <v>0.75</v>
      </c>
      <c r="G105" s="28">
        <f t="shared" ref="G105:G119" si="16">IF(OR($A105="",$D105="",$D105="NOT FOUND"),"",COUNTIFS($D$105:$D$119,$D105,$A$105:$A$119,"&lt;="&amp;$A105))</f>
        <v>1</v>
      </c>
      <c r="H105" s="28" t="str">
        <f t="shared" ref="H105:H119" si="17">IF($G105="","",IF($G105&lt;=3,"Yes","No"))</f>
        <v>Yes</v>
      </c>
      <c r="I105" s="28">
        <f t="shared" ref="I105:I119" si="18">IF(OR($A105="",$E105="",$E105="NOT FOUND"),"",COUNTIFS($E$105:$E$119,$E105,$A$105:$A$119,"&lt;="&amp;$A105))</f>
        <v>1</v>
      </c>
      <c r="J105" s="28" t="str">
        <f t="shared" ref="J105:J119" si="19">IF($I105="","",IF($I105&lt;=3,"Yes","No"))</f>
        <v>Yes</v>
      </c>
    </row>
    <row r="106" spans="1:10" x14ac:dyDescent="0.75">
      <c r="A106" s="27">
        <v>2</v>
      </c>
      <c r="B106" s="27" t="s">
        <v>142</v>
      </c>
      <c r="C106" s="27" t="s">
        <v>61</v>
      </c>
      <c r="D106" s="28" t="str">
        <f>IF($C106="","",IF(ISNA(MATCH($C106,'Club-Region Mapping'!$A$2:$A$200,0)),"NOT FOUND",INDEX('Club-Region Mapping'!$B$2:$B$200,MATCH($C106,'Club-Region Mapping'!$A$2:$A$200,0))))</f>
        <v>Buffalo Yacht Club</v>
      </c>
      <c r="E106" s="28" t="str">
        <f>IF($C106="","",IF(ISNA(MATCH($C106,'Club-Region Mapping'!$A$2:$A$200,0)),"NOT FOUND",INDEX('Club-Region Mapping'!$C$2:$C$200,MATCH($C106,'Club-Region Mapping'!$A$2:$A$200,0))))</f>
        <v>Buffalo</v>
      </c>
      <c r="F106" s="28">
        <f t="shared" si="15"/>
        <v>2</v>
      </c>
      <c r="G106" s="28">
        <f t="shared" si="16"/>
        <v>1</v>
      </c>
      <c r="H106" s="28" t="str">
        <f t="shared" si="17"/>
        <v>Yes</v>
      </c>
      <c r="I106" s="28">
        <f t="shared" si="18"/>
        <v>1</v>
      </c>
      <c r="J106" s="28" t="str">
        <f t="shared" si="19"/>
        <v>Yes</v>
      </c>
    </row>
    <row r="107" spans="1:10" x14ac:dyDescent="0.75">
      <c r="A107" s="27">
        <v>3</v>
      </c>
      <c r="B107" s="27" t="s">
        <v>143</v>
      </c>
      <c r="C107" s="27" t="s">
        <v>57</v>
      </c>
      <c r="D107" s="28" t="str">
        <f>IF($C107="","",IF(ISNA(MATCH($C107,'Club-Region Mapping'!$A$2:$A$200,0)),"NOT FOUND",INDEX('Club-Region Mapping'!$B$2:$B$200,MATCH($C107,'Club-Region Mapping'!$A$2:$A$200,0))))</f>
        <v>Erie Yacht Club</v>
      </c>
      <c r="E107" s="28" t="str">
        <f>IF($C107="","",IF(ISNA(MATCH($C107,'Club-Region Mapping'!$A$2:$A$200,0)),"NOT FOUND",INDEX('Club-Region Mapping'!$C$2:$C$200,MATCH($C107,'Club-Region Mapping'!$A$2:$A$200,0))))</f>
        <v>Erie</v>
      </c>
      <c r="F107" s="28">
        <f t="shared" si="15"/>
        <v>3</v>
      </c>
      <c r="G107" s="28">
        <f t="shared" si="16"/>
        <v>1</v>
      </c>
      <c r="H107" s="28" t="str">
        <f t="shared" si="17"/>
        <v>Yes</v>
      </c>
      <c r="I107" s="28">
        <f t="shared" si="18"/>
        <v>1</v>
      </c>
      <c r="J107" s="28" t="str">
        <f t="shared" si="19"/>
        <v>Yes</v>
      </c>
    </row>
    <row r="108" spans="1:10" x14ac:dyDescent="0.75">
      <c r="A108" s="27">
        <v>4</v>
      </c>
      <c r="B108" s="27" t="s">
        <v>144</v>
      </c>
      <c r="C108" s="27" t="s">
        <v>59</v>
      </c>
      <c r="D108" s="28">
        <f>IF($C108="","",IF(ISNA(MATCH($C108,'Club-Region Mapping'!$A$2:$A$200,0)),"NOT FOUND",INDEX('Club-Region Mapping'!$B$2:$B$200,MATCH($C108,'Club-Region Mapping'!$A$2:$A$200,0))))</f>
        <v>0</v>
      </c>
      <c r="E108" s="28" t="str">
        <f>IF($C108="","",IF(ISNA(MATCH($C108,'Club-Region Mapping'!$A$2:$A$200,0)),"NOT FOUND",INDEX('Club-Region Mapping'!$C$2:$C$200,MATCH($C108,'Club-Region Mapping'!$A$2:$A$200,0))))</f>
        <v>Port Dover</v>
      </c>
      <c r="F108" s="28">
        <f t="shared" si="15"/>
        <v>4</v>
      </c>
      <c r="G108" s="28">
        <f t="shared" si="16"/>
        <v>2</v>
      </c>
      <c r="H108" s="28" t="str">
        <f t="shared" si="17"/>
        <v>Yes</v>
      </c>
      <c r="I108" s="28">
        <f t="shared" si="18"/>
        <v>2</v>
      </c>
      <c r="J108" s="28" t="str">
        <f t="shared" si="19"/>
        <v>Yes</v>
      </c>
    </row>
    <row r="109" spans="1:10" x14ac:dyDescent="0.75">
      <c r="A109" s="27">
        <v>5</v>
      </c>
      <c r="B109" s="27" t="s">
        <v>145</v>
      </c>
      <c r="C109" s="27" t="s">
        <v>57</v>
      </c>
      <c r="D109" s="28" t="str">
        <f>IF($C109="","",IF(ISNA(MATCH($C109,'Club-Region Mapping'!$A$2:$A$200,0)),"NOT FOUND",INDEX('Club-Region Mapping'!$B$2:$B$200,MATCH($C109,'Club-Region Mapping'!$A$2:$A$200,0))))</f>
        <v>Erie Yacht Club</v>
      </c>
      <c r="E109" s="28" t="str">
        <f>IF($C109="","",IF(ISNA(MATCH($C109,'Club-Region Mapping'!$A$2:$A$200,0)),"NOT FOUND",INDEX('Club-Region Mapping'!$C$2:$C$200,MATCH($C109,'Club-Region Mapping'!$A$2:$A$200,0))))</f>
        <v>Erie</v>
      </c>
      <c r="F109" s="28">
        <f t="shared" si="15"/>
        <v>5</v>
      </c>
      <c r="G109" s="28">
        <f t="shared" si="16"/>
        <v>2</v>
      </c>
      <c r="H109" s="28" t="str">
        <f t="shared" si="17"/>
        <v>Yes</v>
      </c>
      <c r="I109" s="28">
        <f t="shared" si="18"/>
        <v>2</v>
      </c>
      <c r="J109" s="28" t="str">
        <f t="shared" si="19"/>
        <v>Yes</v>
      </c>
    </row>
    <row r="110" spans="1:10" x14ac:dyDescent="0.75">
      <c r="A110" s="27"/>
      <c r="B110" s="27"/>
      <c r="C110" s="27"/>
      <c r="D110" s="28" t="str">
        <f>IF($C110="","",IF(ISNA(MATCH($C110,'Club-Region Mapping'!$A$2:$A$200,0)),"NOT FOUND",INDEX('Club-Region Mapping'!$B$2:$B$200,MATCH($C110,'Club-Region Mapping'!$A$2:$A$200,0))))</f>
        <v/>
      </c>
      <c r="E110" s="28" t="str">
        <f>IF($C110="","",IF(ISNA(MATCH($C110,'Club-Region Mapping'!$A$2:$A$200,0)),"NOT FOUND",INDEX('Club-Region Mapping'!$C$2:$C$200,MATCH($C110,'Club-Region Mapping'!$A$2:$A$200,0))))</f>
        <v/>
      </c>
      <c r="F110" s="28" t="str">
        <f t="shared" si="15"/>
        <v/>
      </c>
      <c r="G110" s="28" t="str">
        <f t="shared" si="16"/>
        <v/>
      </c>
      <c r="H110" s="28" t="str">
        <f t="shared" si="17"/>
        <v/>
      </c>
      <c r="I110" s="28" t="str">
        <f t="shared" si="18"/>
        <v/>
      </c>
      <c r="J110" s="28" t="str">
        <f t="shared" si="19"/>
        <v/>
      </c>
    </row>
    <row r="111" spans="1:10" x14ac:dyDescent="0.75">
      <c r="A111" s="27"/>
      <c r="B111" s="27"/>
      <c r="C111" s="27"/>
      <c r="D111" s="28" t="str">
        <f>IF($C111="","",IF(ISNA(MATCH($C111,'Club-Region Mapping'!$A$2:$A$200,0)),"NOT FOUND",INDEX('Club-Region Mapping'!$B$2:$B$200,MATCH($C111,'Club-Region Mapping'!$A$2:$A$200,0))))</f>
        <v/>
      </c>
      <c r="E111" s="28" t="str">
        <f>IF($C111="","",IF(ISNA(MATCH($C111,'Club-Region Mapping'!$A$2:$A$200,0)),"NOT FOUND",INDEX('Club-Region Mapping'!$C$2:$C$200,MATCH($C111,'Club-Region Mapping'!$A$2:$A$200,0))))</f>
        <v/>
      </c>
      <c r="F111" s="28" t="str">
        <f t="shared" si="15"/>
        <v/>
      </c>
      <c r="G111" s="28" t="str">
        <f t="shared" si="16"/>
        <v/>
      </c>
      <c r="H111" s="28" t="str">
        <f t="shared" si="17"/>
        <v/>
      </c>
      <c r="I111" s="28" t="str">
        <f t="shared" si="18"/>
        <v/>
      </c>
      <c r="J111" s="28" t="str">
        <f t="shared" si="19"/>
        <v/>
      </c>
    </row>
    <row r="112" spans="1:10" x14ac:dyDescent="0.75">
      <c r="A112" s="27"/>
      <c r="B112" s="27"/>
      <c r="C112" s="27"/>
      <c r="D112" s="28" t="str">
        <f>IF($C112="","",IF(ISNA(MATCH($C112,'Club-Region Mapping'!$A$2:$A$200,0)),"NOT FOUND",INDEX('Club-Region Mapping'!$B$2:$B$200,MATCH($C112,'Club-Region Mapping'!$A$2:$A$200,0))))</f>
        <v/>
      </c>
      <c r="E112" s="28" t="str">
        <f>IF($C112="","",IF(ISNA(MATCH($C112,'Club-Region Mapping'!$A$2:$A$200,0)),"NOT FOUND",INDEX('Club-Region Mapping'!$C$2:$C$200,MATCH($C112,'Club-Region Mapping'!$A$2:$A$200,0))))</f>
        <v/>
      </c>
      <c r="F112" s="28" t="str">
        <f t="shared" si="15"/>
        <v/>
      </c>
      <c r="G112" s="28" t="str">
        <f t="shared" si="16"/>
        <v/>
      </c>
      <c r="H112" s="28" t="str">
        <f t="shared" si="17"/>
        <v/>
      </c>
      <c r="I112" s="28" t="str">
        <f t="shared" si="18"/>
        <v/>
      </c>
      <c r="J112" s="28" t="str">
        <f t="shared" si="19"/>
        <v/>
      </c>
    </row>
    <row r="113" spans="1:10" x14ac:dyDescent="0.75">
      <c r="A113" s="27"/>
      <c r="B113" s="27"/>
      <c r="C113" s="27"/>
      <c r="D113" s="28" t="str">
        <f>IF($C113="","",IF(ISNA(MATCH($C113,'Club-Region Mapping'!$A$2:$A$200,0)),"NOT FOUND",INDEX('Club-Region Mapping'!$B$2:$B$200,MATCH($C113,'Club-Region Mapping'!$A$2:$A$200,0))))</f>
        <v/>
      </c>
      <c r="E113" s="28" t="str">
        <f>IF($C113="","",IF(ISNA(MATCH($C113,'Club-Region Mapping'!$A$2:$A$200,0)),"NOT FOUND",INDEX('Club-Region Mapping'!$C$2:$C$200,MATCH($C113,'Club-Region Mapping'!$A$2:$A$200,0))))</f>
        <v/>
      </c>
      <c r="F113" s="28" t="str">
        <f t="shared" si="15"/>
        <v/>
      </c>
      <c r="G113" s="28" t="str">
        <f t="shared" si="16"/>
        <v/>
      </c>
      <c r="H113" s="28" t="str">
        <f t="shared" si="17"/>
        <v/>
      </c>
      <c r="I113" s="28" t="str">
        <f t="shared" si="18"/>
        <v/>
      </c>
      <c r="J113" s="28" t="str">
        <f t="shared" si="19"/>
        <v/>
      </c>
    </row>
    <row r="114" spans="1:10" x14ac:dyDescent="0.75">
      <c r="A114" s="27"/>
      <c r="B114" s="27"/>
      <c r="C114" s="27"/>
      <c r="D114" s="28" t="str">
        <f>IF($C114="","",IF(ISNA(MATCH($C114,'Club-Region Mapping'!$A$2:$A$200,0)),"NOT FOUND",INDEX('Club-Region Mapping'!$B$2:$B$200,MATCH($C114,'Club-Region Mapping'!$A$2:$A$200,0))))</f>
        <v/>
      </c>
      <c r="E114" s="28" t="str">
        <f>IF($C114="","",IF(ISNA(MATCH($C114,'Club-Region Mapping'!$A$2:$A$200,0)),"NOT FOUND",INDEX('Club-Region Mapping'!$C$2:$C$200,MATCH($C114,'Club-Region Mapping'!$A$2:$A$200,0))))</f>
        <v/>
      </c>
      <c r="F114" s="28" t="str">
        <f t="shared" si="15"/>
        <v/>
      </c>
      <c r="G114" s="28" t="str">
        <f t="shared" si="16"/>
        <v/>
      </c>
      <c r="H114" s="28" t="str">
        <f t="shared" si="17"/>
        <v/>
      </c>
      <c r="I114" s="28" t="str">
        <f t="shared" si="18"/>
        <v/>
      </c>
      <c r="J114" s="28" t="str">
        <f t="shared" si="19"/>
        <v/>
      </c>
    </row>
    <row r="115" spans="1:10" x14ac:dyDescent="0.75">
      <c r="A115" s="27"/>
      <c r="B115" s="27"/>
      <c r="C115" s="27"/>
      <c r="D115" s="28" t="str">
        <f>IF($C115="","",IF(ISNA(MATCH($C115,'Club-Region Mapping'!$A$2:$A$200,0)),"NOT FOUND",INDEX('Club-Region Mapping'!$B$2:$B$200,MATCH($C115,'Club-Region Mapping'!$A$2:$A$200,0))))</f>
        <v/>
      </c>
      <c r="E115" s="28" t="str">
        <f>IF($C115="","",IF(ISNA(MATCH($C115,'Club-Region Mapping'!$A$2:$A$200,0)),"NOT FOUND",INDEX('Club-Region Mapping'!$C$2:$C$200,MATCH($C115,'Club-Region Mapping'!$A$2:$A$200,0))))</f>
        <v/>
      </c>
      <c r="F115" s="28" t="str">
        <f t="shared" si="15"/>
        <v/>
      </c>
      <c r="G115" s="28" t="str">
        <f t="shared" si="16"/>
        <v/>
      </c>
      <c r="H115" s="28" t="str">
        <f t="shared" si="17"/>
        <v/>
      </c>
      <c r="I115" s="28" t="str">
        <f t="shared" si="18"/>
        <v/>
      </c>
      <c r="J115" s="28" t="str">
        <f t="shared" si="19"/>
        <v/>
      </c>
    </row>
    <row r="116" spans="1:10" x14ac:dyDescent="0.75">
      <c r="A116" s="27"/>
      <c r="B116" s="27"/>
      <c r="C116" s="27"/>
      <c r="D116" s="28" t="str">
        <f>IF($C116="","",IF(ISNA(MATCH($C116,'Club-Region Mapping'!$A$2:$A$200,0)),"NOT FOUND",INDEX('Club-Region Mapping'!$B$2:$B$200,MATCH($C116,'Club-Region Mapping'!$A$2:$A$200,0))))</f>
        <v/>
      </c>
      <c r="E116" s="28" t="str">
        <f>IF($C116="","",IF(ISNA(MATCH($C116,'Club-Region Mapping'!$A$2:$A$200,0)),"NOT FOUND",INDEX('Club-Region Mapping'!$C$2:$C$200,MATCH($C116,'Club-Region Mapping'!$A$2:$A$200,0))))</f>
        <v/>
      </c>
      <c r="F116" s="28" t="str">
        <f t="shared" si="15"/>
        <v/>
      </c>
      <c r="G116" s="28" t="str">
        <f t="shared" si="16"/>
        <v/>
      </c>
      <c r="H116" s="28" t="str">
        <f t="shared" si="17"/>
        <v/>
      </c>
      <c r="I116" s="28" t="str">
        <f t="shared" si="18"/>
        <v/>
      </c>
      <c r="J116" s="28" t="str">
        <f t="shared" si="19"/>
        <v/>
      </c>
    </row>
    <row r="117" spans="1:10" x14ac:dyDescent="0.75">
      <c r="A117" s="27"/>
      <c r="B117" s="27"/>
      <c r="C117" s="27"/>
      <c r="D117" s="28" t="str">
        <f>IF($C117="","",IF(ISNA(MATCH($C117,'Club-Region Mapping'!$A$2:$A$200,0)),"NOT FOUND",INDEX('Club-Region Mapping'!$B$2:$B$200,MATCH($C117,'Club-Region Mapping'!$A$2:$A$200,0))))</f>
        <v/>
      </c>
      <c r="E117" s="28" t="str">
        <f>IF($C117="","",IF(ISNA(MATCH($C117,'Club-Region Mapping'!$A$2:$A$200,0)),"NOT FOUND",INDEX('Club-Region Mapping'!$C$2:$C$200,MATCH($C117,'Club-Region Mapping'!$A$2:$A$200,0))))</f>
        <v/>
      </c>
      <c r="F117" s="28" t="str">
        <f t="shared" si="15"/>
        <v/>
      </c>
      <c r="G117" s="28" t="str">
        <f t="shared" si="16"/>
        <v/>
      </c>
      <c r="H117" s="28" t="str">
        <f t="shared" si="17"/>
        <v/>
      </c>
      <c r="I117" s="28" t="str">
        <f t="shared" si="18"/>
        <v/>
      </c>
      <c r="J117" s="28" t="str">
        <f t="shared" si="19"/>
        <v/>
      </c>
    </row>
    <row r="118" spans="1:10" x14ac:dyDescent="0.75">
      <c r="A118" s="27"/>
      <c r="B118" s="27"/>
      <c r="C118" s="27"/>
      <c r="D118" s="28" t="str">
        <f>IF($C118="","",IF(ISNA(MATCH($C118,'Club-Region Mapping'!$A$2:$A$200,0)),"NOT FOUND",INDEX('Club-Region Mapping'!$B$2:$B$200,MATCH($C118,'Club-Region Mapping'!$A$2:$A$200,0))))</f>
        <v/>
      </c>
      <c r="E118" s="28" t="str">
        <f>IF($C118="","",IF(ISNA(MATCH($C118,'Club-Region Mapping'!$A$2:$A$200,0)),"NOT FOUND",INDEX('Club-Region Mapping'!$C$2:$C$200,MATCH($C118,'Club-Region Mapping'!$A$2:$A$200,0))))</f>
        <v/>
      </c>
      <c r="F118" s="28" t="str">
        <f t="shared" si="15"/>
        <v/>
      </c>
      <c r="G118" s="28" t="str">
        <f t="shared" si="16"/>
        <v/>
      </c>
      <c r="H118" s="28" t="str">
        <f t="shared" si="17"/>
        <v/>
      </c>
      <c r="I118" s="28" t="str">
        <f t="shared" si="18"/>
        <v/>
      </c>
      <c r="J118" s="28" t="str">
        <f t="shared" si="19"/>
        <v/>
      </c>
    </row>
    <row r="119" spans="1:10" x14ac:dyDescent="0.75">
      <c r="A119" s="27"/>
      <c r="B119" s="27"/>
      <c r="C119" s="27"/>
      <c r="D119" s="28" t="str">
        <f>IF($C119="","",IF(ISNA(MATCH($C119,'Club-Region Mapping'!$A$2:$A$200,0)),"NOT FOUND",INDEX('Club-Region Mapping'!$B$2:$B$200,MATCH($C119,'Club-Region Mapping'!$A$2:$A$200,0))))</f>
        <v/>
      </c>
      <c r="E119" s="28" t="str">
        <f>IF($C119="","",IF(ISNA(MATCH($C119,'Club-Region Mapping'!$A$2:$A$200,0)),"NOT FOUND",INDEX('Club-Region Mapping'!$C$2:$C$200,MATCH($C119,'Club-Region Mapping'!$A$2:$A$200,0))))</f>
        <v/>
      </c>
      <c r="F119" s="28" t="str">
        <f t="shared" si="15"/>
        <v/>
      </c>
      <c r="G119" s="28" t="str">
        <f t="shared" si="16"/>
        <v/>
      </c>
      <c r="H119" s="28" t="str">
        <f t="shared" si="17"/>
        <v/>
      </c>
      <c r="I119" s="28" t="str">
        <f t="shared" si="18"/>
        <v/>
      </c>
      <c r="J119" s="28" t="str">
        <f t="shared" si="19"/>
        <v/>
      </c>
    </row>
    <row r="121" spans="1:10" x14ac:dyDescent="0.75">
      <c r="A121" s="2" t="s">
        <v>111</v>
      </c>
      <c r="B121" s="2"/>
      <c r="C121" s="2"/>
      <c r="D121" s="2"/>
      <c r="E121" s="2"/>
      <c r="F121" s="2"/>
      <c r="G121" s="2"/>
      <c r="H121" s="2"/>
      <c r="I121" s="2"/>
      <c r="J121" s="2"/>
    </row>
    <row r="122" spans="1:10" ht="24.75" x14ac:dyDescent="0.75">
      <c r="B122" s="29" t="s">
        <v>49</v>
      </c>
      <c r="C122" s="29" t="s">
        <v>57</v>
      </c>
      <c r="D122" s="29" t="s">
        <v>53</v>
      </c>
    </row>
    <row r="123" spans="1:10" x14ac:dyDescent="0.75">
      <c r="A123" s="28" t="s">
        <v>95</v>
      </c>
      <c r="B123" s="30">
        <f>COUNTIFS($D$105:$D$119,"Buffalo Yacht Club")</f>
        <v>1</v>
      </c>
      <c r="C123" s="30">
        <f>COUNTIFS($D$105:$D$119,"Erie Yacht Club")</f>
        <v>2</v>
      </c>
      <c r="D123" s="30">
        <f>COUNTIFS($D$105:$D$119,"Buffalo Canoe Club")</f>
        <v>0</v>
      </c>
    </row>
    <row r="124" spans="1:10" x14ac:dyDescent="0.75">
      <c r="A124" s="28" t="s">
        <v>96</v>
      </c>
      <c r="B124" s="30">
        <f>IF(COUNTA($B$105:$B$119)&gt;0,MAX(0,3-B123)*10,0)</f>
        <v>20</v>
      </c>
      <c r="C124" s="30">
        <f>IF(COUNTA($B$105:$B$119)&gt;0,MAX(0,3-C123)*10,0)</f>
        <v>10</v>
      </c>
      <c r="D124" s="30">
        <f>IF(COUNTA($B$105:$B$119)&gt;0,MAX(0,3-D123)*10,0)</f>
        <v>30</v>
      </c>
    </row>
    <row r="125" spans="1:10" x14ac:dyDescent="0.75">
      <c r="A125" s="31" t="s">
        <v>112</v>
      </c>
      <c r="B125" s="32">
        <f>SUMIFS($F$105:$F$119,$D$105:$D$119,"Buffalo Yacht Club",$H$105:$H$119,"Yes")+B124</f>
        <v>22</v>
      </c>
      <c r="C125" s="32">
        <f>SUMIFS($F$105:$F$119,$D$105:$D$119,"Erie Yacht Club",$H$105:$H$119,"Yes")+C124</f>
        <v>18</v>
      </c>
      <c r="D125" s="32">
        <f>SUMIFS($F$105:$F$119,$D$105:$D$119,"Buffalo Canoe Club",$H$105:$H$119,"Yes")+D124</f>
        <v>30</v>
      </c>
    </row>
    <row r="127" spans="1:10" x14ac:dyDescent="0.75">
      <c r="A127" s="5" t="s">
        <v>113</v>
      </c>
      <c r="B127" s="5"/>
      <c r="C127" s="5"/>
      <c r="D127" s="5"/>
      <c r="E127" s="5"/>
      <c r="F127" s="5"/>
      <c r="G127" s="5"/>
      <c r="H127" s="5"/>
      <c r="I127" s="5"/>
      <c r="J127" s="5"/>
    </row>
    <row r="128" spans="1:10" ht="24.75" x14ac:dyDescent="0.75">
      <c r="B128" s="33" t="s">
        <v>50</v>
      </c>
      <c r="C128" s="33" t="s">
        <v>58</v>
      </c>
      <c r="D128" s="33" t="s">
        <v>60</v>
      </c>
      <c r="E128" s="33" t="s">
        <v>70</v>
      </c>
      <c r="F128" s="33" t="s">
        <v>68</v>
      </c>
    </row>
    <row r="129" spans="1:10" x14ac:dyDescent="0.75">
      <c r="A129" s="34" t="s">
        <v>95</v>
      </c>
      <c r="B129" s="30">
        <f>COUNTIFS($E$105:$E$119,"Buffalo")</f>
        <v>1</v>
      </c>
      <c r="C129" s="30">
        <f>COUNTIFS($E$105:$E$119,"Erie")</f>
        <v>2</v>
      </c>
      <c r="D129" s="30">
        <f>COUNTIFS($E$105:$E$119,"Port Dover")</f>
        <v>2</v>
      </c>
      <c r="E129" s="30">
        <f>COUNTIFS($E$105:$E$119,"Dunkirk")</f>
        <v>0</v>
      </c>
      <c r="F129" s="30">
        <f>COUNTIFS($E$105:$E$119,"Port Colborne")</f>
        <v>0</v>
      </c>
    </row>
    <row r="130" spans="1:10" x14ac:dyDescent="0.75">
      <c r="A130" s="34" t="s">
        <v>96</v>
      </c>
      <c r="B130" s="30">
        <f>IF(COUNTA($B$105:$B$119)&gt;0,MAX(0,3-B129)*10,0)</f>
        <v>20</v>
      </c>
      <c r="C130" s="30">
        <f>IF(COUNTA($B$105:$B$119)&gt;0,MAX(0,3-C129)*10,0)</f>
        <v>10</v>
      </c>
      <c r="D130" s="30">
        <f>IF(COUNTA($B$105:$B$119)&gt;0,MAX(0,3-D129)*10,0)</f>
        <v>10</v>
      </c>
      <c r="E130" s="30">
        <f>IF(COUNTA($B$105:$B$119)&gt;0,MAX(0,3-E129)*10,0)</f>
        <v>30</v>
      </c>
      <c r="F130" s="30">
        <f>IF(COUNTA($B$105:$B$119)&gt;0,MAX(0,3-F129)*10,0)</f>
        <v>30</v>
      </c>
    </row>
    <row r="131" spans="1:10" x14ac:dyDescent="0.75">
      <c r="A131" s="34" t="s">
        <v>114</v>
      </c>
      <c r="B131" s="25">
        <f>SUMIFS($F$105:$F$119,$E$105:$E$119,"Buffalo",$J$105:$J$119,"Yes")+B130</f>
        <v>22</v>
      </c>
      <c r="C131" s="25">
        <f>SUMIFS($F$105:$F$119,$E$105:$E$119,"Erie",$J$105:$J$119,"Yes")+C130</f>
        <v>18</v>
      </c>
      <c r="D131" s="25">
        <f>SUMIFS($F$105:$F$119,$E$105:$E$119,"Port Dover",$J$105:$J$119,"Yes")+D130</f>
        <v>14.75</v>
      </c>
      <c r="E131" s="25">
        <f>SUMIFS($F$105:$F$119,$E$105:$E$119,"Dunkirk",$J$105:$J$119,"Yes")+E130</f>
        <v>30</v>
      </c>
      <c r="F131" s="25">
        <f>SUMIFS($F$105:$F$119,$E$105:$E$119,"Port Colborne",$J$105:$J$119,"Yes")+F130</f>
        <v>30</v>
      </c>
    </row>
    <row r="133" spans="1:10" ht="15.5" x14ac:dyDescent="0.75">
      <c r="A133" s="3" t="s">
        <v>115</v>
      </c>
      <c r="B133" s="3"/>
      <c r="C133" s="3"/>
      <c r="D133" s="3"/>
      <c r="E133" s="3"/>
      <c r="F133" s="3"/>
      <c r="G133" s="3"/>
      <c r="H133" s="3"/>
      <c r="I133" s="3"/>
      <c r="J133" s="3"/>
    </row>
    <row r="134" spans="1:10" ht="26" x14ac:dyDescent="0.75">
      <c r="A134" s="26" t="s">
        <v>84</v>
      </c>
      <c r="B134" s="26" t="s">
        <v>85</v>
      </c>
      <c r="C134" s="26" t="s">
        <v>86</v>
      </c>
      <c r="D134" s="26" t="s">
        <v>87</v>
      </c>
      <c r="E134" s="26" t="s">
        <v>88</v>
      </c>
      <c r="F134" s="26" t="s">
        <v>89</v>
      </c>
      <c r="G134" s="26" t="s">
        <v>90</v>
      </c>
      <c r="H134" s="26" t="s">
        <v>91</v>
      </c>
      <c r="I134" s="26" t="s">
        <v>92</v>
      </c>
      <c r="J134" s="26" t="s">
        <v>93</v>
      </c>
    </row>
    <row r="135" spans="1:10" x14ac:dyDescent="0.75">
      <c r="A135" s="27">
        <v>1</v>
      </c>
      <c r="B135" s="27" t="s">
        <v>146</v>
      </c>
      <c r="C135" s="27" t="s">
        <v>49</v>
      </c>
      <c r="D135" s="28" t="str">
        <f>IF($C135="","",IF(ISNA(MATCH($C135,'Club-Region Mapping'!$A$2:$A$200,0)),"NOT FOUND",INDEX('Club-Region Mapping'!$B$2:$B$200,MATCH($C135,'Club-Region Mapping'!$A$2:$A$200,0))))</f>
        <v>Buffalo Yacht Club</v>
      </c>
      <c r="E135" s="28" t="str">
        <f>IF($C135="","",IF(ISNA(MATCH($C135,'Club-Region Mapping'!$A$2:$A$200,0)),"NOT FOUND",INDEX('Club-Region Mapping'!$C$2:$C$200,MATCH($C135,'Club-Region Mapping'!$A$2:$A$200,0))))</f>
        <v>Buffalo</v>
      </c>
      <c r="F135" s="28">
        <f t="shared" ref="F135:F149" si="20">IF($A135="","",IF($A135=1,0.75,$A135))</f>
        <v>0.75</v>
      </c>
      <c r="G135" s="28">
        <f t="shared" ref="G135:G149" si="21">IF(OR($A135="",$D135="",$D135="NOT FOUND"),"",COUNTIFS($D$135:$D$149,$D135,$A$135:$A$149,"&lt;="&amp;$A135))</f>
        <v>1</v>
      </c>
      <c r="H135" s="28" t="str">
        <f t="shared" ref="H135:H149" si="22">IF($G135="","",IF($G135&lt;=3,"Yes","No"))</f>
        <v>Yes</v>
      </c>
      <c r="I135" s="28">
        <f t="shared" ref="I135:I149" si="23">IF(OR($A135="",$E135="",$E135="NOT FOUND"),"",COUNTIFS($E$135:$E$149,$E135,$A$135:$A$149,"&lt;="&amp;$A135))</f>
        <v>1</v>
      </c>
      <c r="J135" s="28" t="str">
        <f t="shared" ref="J135:J149" si="24">IF($I135="","",IF($I135&lt;=3,"Yes","No"))</f>
        <v>Yes</v>
      </c>
    </row>
    <row r="136" spans="1:10" x14ac:dyDescent="0.75">
      <c r="A136" s="27">
        <v>2</v>
      </c>
      <c r="B136" s="27" t="s">
        <v>147</v>
      </c>
      <c r="C136" s="27" t="s">
        <v>57</v>
      </c>
      <c r="D136" s="28" t="str">
        <f>IF($C136="","",IF(ISNA(MATCH($C136,'Club-Region Mapping'!$A$2:$A$200,0)),"NOT FOUND",INDEX('Club-Region Mapping'!$B$2:$B$200,MATCH($C136,'Club-Region Mapping'!$A$2:$A$200,0))))</f>
        <v>Erie Yacht Club</v>
      </c>
      <c r="E136" s="28" t="str">
        <f>IF($C136="","",IF(ISNA(MATCH($C136,'Club-Region Mapping'!$A$2:$A$200,0)),"NOT FOUND",INDEX('Club-Region Mapping'!$C$2:$C$200,MATCH($C136,'Club-Region Mapping'!$A$2:$A$200,0))))</f>
        <v>Erie</v>
      </c>
      <c r="F136" s="28">
        <f t="shared" si="20"/>
        <v>2</v>
      </c>
      <c r="G136" s="28">
        <f t="shared" si="21"/>
        <v>1</v>
      </c>
      <c r="H136" s="28" t="str">
        <f t="shared" si="22"/>
        <v>Yes</v>
      </c>
      <c r="I136" s="28">
        <f t="shared" si="23"/>
        <v>1</v>
      </c>
      <c r="J136" s="28" t="str">
        <f t="shared" si="24"/>
        <v>Yes</v>
      </c>
    </row>
    <row r="137" spans="1:10" x14ac:dyDescent="0.75">
      <c r="A137" s="27">
        <v>3</v>
      </c>
      <c r="B137" s="27" t="s">
        <v>148</v>
      </c>
      <c r="C137" s="27" t="s">
        <v>71</v>
      </c>
      <c r="D137" s="28">
        <f>IF($C137="","",IF(ISNA(MATCH($C137,'Club-Region Mapping'!$A$2:$A$200,0)),"NOT FOUND",INDEX('Club-Region Mapping'!$B$2:$B$200,MATCH($C137,'Club-Region Mapping'!$A$2:$A$200,0))))</f>
        <v>0</v>
      </c>
      <c r="E137" s="28" t="str">
        <f>IF($C137="","",IF(ISNA(MATCH($C137,'Club-Region Mapping'!$A$2:$A$200,0)),"NOT FOUND",INDEX('Club-Region Mapping'!$C$2:$C$200,MATCH($C137,'Club-Region Mapping'!$A$2:$A$200,0))))</f>
        <v>Dunkirk</v>
      </c>
      <c r="F137" s="28">
        <f t="shared" si="20"/>
        <v>3</v>
      </c>
      <c r="G137" s="28">
        <f t="shared" si="21"/>
        <v>1</v>
      </c>
      <c r="H137" s="28" t="str">
        <f t="shared" si="22"/>
        <v>Yes</v>
      </c>
      <c r="I137" s="28">
        <f t="shared" si="23"/>
        <v>1</v>
      </c>
      <c r="J137" s="28" t="str">
        <f t="shared" si="24"/>
        <v>Yes</v>
      </c>
    </row>
    <row r="138" spans="1:10" x14ac:dyDescent="0.75">
      <c r="A138" s="27">
        <v>4</v>
      </c>
      <c r="B138" s="27" t="s">
        <v>149</v>
      </c>
      <c r="C138" s="27" t="s">
        <v>57</v>
      </c>
      <c r="D138" s="28" t="str">
        <f>IF($C138="","",IF(ISNA(MATCH($C138,'Club-Region Mapping'!$A$2:$A$200,0)),"NOT FOUND",INDEX('Club-Region Mapping'!$B$2:$B$200,MATCH($C138,'Club-Region Mapping'!$A$2:$A$200,0))))</f>
        <v>Erie Yacht Club</v>
      </c>
      <c r="E138" s="28" t="str">
        <f>IF($C138="","",IF(ISNA(MATCH($C138,'Club-Region Mapping'!$A$2:$A$200,0)),"NOT FOUND",INDEX('Club-Region Mapping'!$C$2:$C$200,MATCH($C138,'Club-Region Mapping'!$A$2:$A$200,0))))</f>
        <v>Erie</v>
      </c>
      <c r="F138" s="28">
        <f t="shared" si="20"/>
        <v>4</v>
      </c>
      <c r="G138" s="28">
        <f t="shared" si="21"/>
        <v>2</v>
      </c>
      <c r="H138" s="28" t="str">
        <f t="shared" si="22"/>
        <v>Yes</v>
      </c>
      <c r="I138" s="28">
        <f t="shared" si="23"/>
        <v>2</v>
      </c>
      <c r="J138" s="28" t="str">
        <f t="shared" si="24"/>
        <v>Yes</v>
      </c>
    </row>
    <row r="139" spans="1:10" x14ac:dyDescent="0.75">
      <c r="A139" s="27"/>
      <c r="B139" s="27"/>
      <c r="C139" s="27"/>
      <c r="D139" s="28" t="str">
        <f>IF($C139="","",IF(ISNA(MATCH($C139,'Club-Region Mapping'!$A$2:$A$200,0)),"NOT FOUND",INDEX('Club-Region Mapping'!$B$2:$B$200,MATCH($C139,'Club-Region Mapping'!$A$2:$A$200,0))))</f>
        <v/>
      </c>
      <c r="E139" s="28" t="str">
        <f>IF($C139="","",IF(ISNA(MATCH($C139,'Club-Region Mapping'!$A$2:$A$200,0)),"NOT FOUND",INDEX('Club-Region Mapping'!$C$2:$C$200,MATCH($C139,'Club-Region Mapping'!$A$2:$A$200,0))))</f>
        <v/>
      </c>
      <c r="F139" s="28" t="str">
        <f t="shared" si="20"/>
        <v/>
      </c>
      <c r="G139" s="28" t="str">
        <f t="shared" si="21"/>
        <v/>
      </c>
      <c r="H139" s="28" t="str">
        <f t="shared" si="22"/>
        <v/>
      </c>
      <c r="I139" s="28" t="str">
        <f t="shared" si="23"/>
        <v/>
      </c>
      <c r="J139" s="28" t="str">
        <f t="shared" si="24"/>
        <v/>
      </c>
    </row>
    <row r="140" spans="1:10" x14ac:dyDescent="0.75">
      <c r="A140" s="27"/>
      <c r="B140" s="27"/>
      <c r="C140" s="27"/>
      <c r="D140" s="28" t="str">
        <f>IF($C140="","",IF(ISNA(MATCH($C140,'Club-Region Mapping'!$A$2:$A$200,0)),"NOT FOUND",INDEX('Club-Region Mapping'!$B$2:$B$200,MATCH($C140,'Club-Region Mapping'!$A$2:$A$200,0))))</f>
        <v/>
      </c>
      <c r="E140" s="28" t="str">
        <f>IF($C140="","",IF(ISNA(MATCH($C140,'Club-Region Mapping'!$A$2:$A$200,0)),"NOT FOUND",INDEX('Club-Region Mapping'!$C$2:$C$200,MATCH($C140,'Club-Region Mapping'!$A$2:$A$200,0))))</f>
        <v/>
      </c>
      <c r="F140" s="28" t="str">
        <f t="shared" si="20"/>
        <v/>
      </c>
      <c r="G140" s="28" t="str">
        <f t="shared" si="21"/>
        <v/>
      </c>
      <c r="H140" s="28" t="str">
        <f t="shared" si="22"/>
        <v/>
      </c>
      <c r="I140" s="28" t="str">
        <f t="shared" si="23"/>
        <v/>
      </c>
      <c r="J140" s="28" t="str">
        <f t="shared" si="24"/>
        <v/>
      </c>
    </row>
    <row r="141" spans="1:10" x14ac:dyDescent="0.75">
      <c r="A141" s="27"/>
      <c r="B141" s="27"/>
      <c r="C141" s="27"/>
      <c r="D141" s="28" t="str">
        <f>IF($C141="","",IF(ISNA(MATCH($C141,'Club-Region Mapping'!$A$2:$A$200,0)),"NOT FOUND",INDEX('Club-Region Mapping'!$B$2:$B$200,MATCH($C141,'Club-Region Mapping'!$A$2:$A$200,0))))</f>
        <v/>
      </c>
      <c r="E141" s="28" t="str">
        <f>IF($C141="","",IF(ISNA(MATCH($C141,'Club-Region Mapping'!$A$2:$A$200,0)),"NOT FOUND",INDEX('Club-Region Mapping'!$C$2:$C$200,MATCH($C141,'Club-Region Mapping'!$A$2:$A$200,0))))</f>
        <v/>
      </c>
      <c r="F141" s="28" t="str">
        <f t="shared" si="20"/>
        <v/>
      </c>
      <c r="G141" s="28" t="str">
        <f t="shared" si="21"/>
        <v/>
      </c>
      <c r="H141" s="28" t="str">
        <f t="shared" si="22"/>
        <v/>
      </c>
      <c r="I141" s="28" t="str">
        <f t="shared" si="23"/>
        <v/>
      </c>
      <c r="J141" s="28" t="str">
        <f t="shared" si="24"/>
        <v/>
      </c>
    </row>
    <row r="142" spans="1:10" x14ac:dyDescent="0.75">
      <c r="A142" s="27"/>
      <c r="B142" s="27"/>
      <c r="C142" s="27"/>
      <c r="D142" s="28" t="str">
        <f>IF($C142="","",IF(ISNA(MATCH($C142,'Club-Region Mapping'!$A$2:$A$200,0)),"NOT FOUND",INDEX('Club-Region Mapping'!$B$2:$B$200,MATCH($C142,'Club-Region Mapping'!$A$2:$A$200,0))))</f>
        <v/>
      </c>
      <c r="E142" s="28" t="str">
        <f>IF($C142="","",IF(ISNA(MATCH($C142,'Club-Region Mapping'!$A$2:$A$200,0)),"NOT FOUND",INDEX('Club-Region Mapping'!$C$2:$C$200,MATCH($C142,'Club-Region Mapping'!$A$2:$A$200,0))))</f>
        <v/>
      </c>
      <c r="F142" s="28" t="str">
        <f t="shared" si="20"/>
        <v/>
      </c>
      <c r="G142" s="28" t="str">
        <f t="shared" si="21"/>
        <v/>
      </c>
      <c r="H142" s="28" t="str">
        <f t="shared" si="22"/>
        <v/>
      </c>
      <c r="I142" s="28" t="str">
        <f t="shared" si="23"/>
        <v/>
      </c>
      <c r="J142" s="28" t="str">
        <f t="shared" si="24"/>
        <v/>
      </c>
    </row>
    <row r="143" spans="1:10" x14ac:dyDescent="0.75">
      <c r="A143" s="27"/>
      <c r="B143" s="27"/>
      <c r="C143" s="27"/>
      <c r="D143" s="28" t="str">
        <f>IF($C143="","",IF(ISNA(MATCH($C143,'Club-Region Mapping'!$A$2:$A$200,0)),"NOT FOUND",INDEX('Club-Region Mapping'!$B$2:$B$200,MATCH($C143,'Club-Region Mapping'!$A$2:$A$200,0))))</f>
        <v/>
      </c>
      <c r="E143" s="28" t="str">
        <f>IF($C143="","",IF(ISNA(MATCH($C143,'Club-Region Mapping'!$A$2:$A$200,0)),"NOT FOUND",INDEX('Club-Region Mapping'!$C$2:$C$200,MATCH($C143,'Club-Region Mapping'!$A$2:$A$200,0))))</f>
        <v/>
      </c>
      <c r="F143" s="28" t="str">
        <f t="shared" si="20"/>
        <v/>
      </c>
      <c r="G143" s="28" t="str">
        <f t="shared" si="21"/>
        <v/>
      </c>
      <c r="H143" s="28" t="str">
        <f t="shared" si="22"/>
        <v/>
      </c>
      <c r="I143" s="28" t="str">
        <f t="shared" si="23"/>
        <v/>
      </c>
      <c r="J143" s="28" t="str">
        <f t="shared" si="24"/>
        <v/>
      </c>
    </row>
    <row r="144" spans="1:10" x14ac:dyDescent="0.75">
      <c r="A144" s="27"/>
      <c r="B144" s="27"/>
      <c r="C144" s="27"/>
      <c r="D144" s="28" t="str">
        <f>IF($C144="","",IF(ISNA(MATCH($C144,'Club-Region Mapping'!$A$2:$A$200,0)),"NOT FOUND",INDEX('Club-Region Mapping'!$B$2:$B$200,MATCH($C144,'Club-Region Mapping'!$A$2:$A$200,0))))</f>
        <v/>
      </c>
      <c r="E144" s="28" t="str">
        <f>IF($C144="","",IF(ISNA(MATCH($C144,'Club-Region Mapping'!$A$2:$A$200,0)),"NOT FOUND",INDEX('Club-Region Mapping'!$C$2:$C$200,MATCH($C144,'Club-Region Mapping'!$A$2:$A$200,0))))</f>
        <v/>
      </c>
      <c r="F144" s="28" t="str">
        <f t="shared" si="20"/>
        <v/>
      </c>
      <c r="G144" s="28" t="str">
        <f t="shared" si="21"/>
        <v/>
      </c>
      <c r="H144" s="28" t="str">
        <f t="shared" si="22"/>
        <v/>
      </c>
      <c r="I144" s="28" t="str">
        <f t="shared" si="23"/>
        <v/>
      </c>
      <c r="J144" s="28" t="str">
        <f t="shared" si="24"/>
        <v/>
      </c>
    </row>
    <row r="145" spans="1:10" x14ac:dyDescent="0.75">
      <c r="A145" s="27"/>
      <c r="B145" s="27"/>
      <c r="C145" s="27"/>
      <c r="D145" s="28" t="str">
        <f>IF($C145="","",IF(ISNA(MATCH($C145,'Club-Region Mapping'!$A$2:$A$200,0)),"NOT FOUND",INDEX('Club-Region Mapping'!$B$2:$B$200,MATCH($C145,'Club-Region Mapping'!$A$2:$A$200,0))))</f>
        <v/>
      </c>
      <c r="E145" s="28" t="str">
        <f>IF($C145="","",IF(ISNA(MATCH($C145,'Club-Region Mapping'!$A$2:$A$200,0)),"NOT FOUND",INDEX('Club-Region Mapping'!$C$2:$C$200,MATCH($C145,'Club-Region Mapping'!$A$2:$A$200,0))))</f>
        <v/>
      </c>
      <c r="F145" s="28" t="str">
        <f t="shared" si="20"/>
        <v/>
      </c>
      <c r="G145" s="28" t="str">
        <f t="shared" si="21"/>
        <v/>
      </c>
      <c r="H145" s="28" t="str">
        <f t="shared" si="22"/>
        <v/>
      </c>
      <c r="I145" s="28" t="str">
        <f t="shared" si="23"/>
        <v/>
      </c>
      <c r="J145" s="28" t="str">
        <f t="shared" si="24"/>
        <v/>
      </c>
    </row>
    <row r="146" spans="1:10" x14ac:dyDescent="0.75">
      <c r="A146" s="27"/>
      <c r="B146" s="27"/>
      <c r="C146" s="27"/>
      <c r="D146" s="28" t="str">
        <f>IF($C146="","",IF(ISNA(MATCH($C146,'Club-Region Mapping'!$A$2:$A$200,0)),"NOT FOUND",INDEX('Club-Region Mapping'!$B$2:$B$200,MATCH($C146,'Club-Region Mapping'!$A$2:$A$200,0))))</f>
        <v/>
      </c>
      <c r="E146" s="28" t="str">
        <f>IF($C146="","",IF(ISNA(MATCH($C146,'Club-Region Mapping'!$A$2:$A$200,0)),"NOT FOUND",INDEX('Club-Region Mapping'!$C$2:$C$200,MATCH($C146,'Club-Region Mapping'!$A$2:$A$200,0))))</f>
        <v/>
      </c>
      <c r="F146" s="28" t="str">
        <f t="shared" si="20"/>
        <v/>
      </c>
      <c r="G146" s="28" t="str">
        <f t="shared" si="21"/>
        <v/>
      </c>
      <c r="H146" s="28" t="str">
        <f t="shared" si="22"/>
        <v/>
      </c>
      <c r="I146" s="28" t="str">
        <f t="shared" si="23"/>
        <v/>
      </c>
      <c r="J146" s="28" t="str">
        <f t="shared" si="24"/>
        <v/>
      </c>
    </row>
    <row r="147" spans="1:10" x14ac:dyDescent="0.75">
      <c r="A147" s="27"/>
      <c r="B147" s="27"/>
      <c r="C147" s="27"/>
      <c r="D147" s="28" t="str">
        <f>IF($C147="","",IF(ISNA(MATCH($C147,'Club-Region Mapping'!$A$2:$A$200,0)),"NOT FOUND",INDEX('Club-Region Mapping'!$B$2:$B$200,MATCH($C147,'Club-Region Mapping'!$A$2:$A$200,0))))</f>
        <v/>
      </c>
      <c r="E147" s="28" t="str">
        <f>IF($C147="","",IF(ISNA(MATCH($C147,'Club-Region Mapping'!$A$2:$A$200,0)),"NOT FOUND",INDEX('Club-Region Mapping'!$C$2:$C$200,MATCH($C147,'Club-Region Mapping'!$A$2:$A$200,0))))</f>
        <v/>
      </c>
      <c r="F147" s="28" t="str">
        <f t="shared" si="20"/>
        <v/>
      </c>
      <c r="G147" s="28" t="str">
        <f t="shared" si="21"/>
        <v/>
      </c>
      <c r="H147" s="28" t="str">
        <f t="shared" si="22"/>
        <v/>
      </c>
      <c r="I147" s="28" t="str">
        <f t="shared" si="23"/>
        <v/>
      </c>
      <c r="J147" s="28" t="str">
        <f t="shared" si="24"/>
        <v/>
      </c>
    </row>
    <row r="148" spans="1:10" x14ac:dyDescent="0.75">
      <c r="A148" s="27"/>
      <c r="B148" s="27"/>
      <c r="C148" s="27"/>
      <c r="D148" s="28" t="str">
        <f>IF($C148="","",IF(ISNA(MATCH($C148,'Club-Region Mapping'!$A$2:$A$200,0)),"NOT FOUND",INDEX('Club-Region Mapping'!$B$2:$B$200,MATCH($C148,'Club-Region Mapping'!$A$2:$A$200,0))))</f>
        <v/>
      </c>
      <c r="E148" s="28" t="str">
        <f>IF($C148="","",IF(ISNA(MATCH($C148,'Club-Region Mapping'!$A$2:$A$200,0)),"NOT FOUND",INDEX('Club-Region Mapping'!$C$2:$C$200,MATCH($C148,'Club-Region Mapping'!$A$2:$A$200,0))))</f>
        <v/>
      </c>
      <c r="F148" s="28" t="str">
        <f t="shared" si="20"/>
        <v/>
      </c>
      <c r="G148" s="28" t="str">
        <f t="shared" si="21"/>
        <v/>
      </c>
      <c r="H148" s="28" t="str">
        <f t="shared" si="22"/>
        <v/>
      </c>
      <c r="I148" s="28" t="str">
        <f t="shared" si="23"/>
        <v/>
      </c>
      <c r="J148" s="28" t="str">
        <f t="shared" si="24"/>
        <v/>
      </c>
    </row>
    <row r="149" spans="1:10" x14ac:dyDescent="0.75">
      <c r="A149" s="27"/>
      <c r="B149" s="27"/>
      <c r="C149" s="27"/>
      <c r="D149" s="28" t="str">
        <f>IF($C149="","",IF(ISNA(MATCH($C149,'Club-Region Mapping'!$A$2:$A$200,0)),"NOT FOUND",INDEX('Club-Region Mapping'!$B$2:$B$200,MATCH($C149,'Club-Region Mapping'!$A$2:$A$200,0))))</f>
        <v/>
      </c>
      <c r="E149" s="28" t="str">
        <f>IF($C149="","",IF(ISNA(MATCH($C149,'Club-Region Mapping'!$A$2:$A$200,0)),"NOT FOUND",INDEX('Club-Region Mapping'!$C$2:$C$200,MATCH($C149,'Club-Region Mapping'!$A$2:$A$200,0))))</f>
        <v/>
      </c>
      <c r="F149" s="28" t="str">
        <f t="shared" si="20"/>
        <v/>
      </c>
      <c r="G149" s="28" t="str">
        <f t="shared" si="21"/>
        <v/>
      </c>
      <c r="H149" s="28" t="str">
        <f t="shared" si="22"/>
        <v/>
      </c>
      <c r="I149" s="28" t="str">
        <f t="shared" si="23"/>
        <v/>
      </c>
      <c r="J149" s="28" t="str">
        <f t="shared" si="24"/>
        <v/>
      </c>
    </row>
    <row r="151" spans="1:10" x14ac:dyDescent="0.75">
      <c r="A151" s="2" t="s">
        <v>116</v>
      </c>
      <c r="B151" s="2"/>
      <c r="C151" s="2"/>
      <c r="D151" s="2"/>
      <c r="E151" s="2"/>
      <c r="F151" s="2"/>
      <c r="G151" s="2"/>
      <c r="H151" s="2"/>
      <c r="I151" s="2"/>
      <c r="J151" s="2"/>
    </row>
    <row r="152" spans="1:10" ht="24.75" x14ac:dyDescent="0.75">
      <c r="B152" s="29" t="s">
        <v>49</v>
      </c>
      <c r="C152" s="29" t="s">
        <v>57</v>
      </c>
      <c r="D152" s="29" t="s">
        <v>53</v>
      </c>
    </row>
    <row r="153" spans="1:10" x14ac:dyDescent="0.75">
      <c r="A153" s="28" t="s">
        <v>95</v>
      </c>
      <c r="B153" s="30">
        <f>COUNTIFS($D$135:$D$149,"Buffalo Yacht Club")</f>
        <v>1</v>
      </c>
      <c r="C153" s="30">
        <f>COUNTIFS($D$135:$D$149,"Erie Yacht Club")</f>
        <v>2</v>
      </c>
      <c r="D153" s="30">
        <f>COUNTIFS($D$135:$D$149,"Buffalo Canoe Club")</f>
        <v>0</v>
      </c>
    </row>
    <row r="154" spans="1:10" x14ac:dyDescent="0.75">
      <c r="A154" s="28" t="s">
        <v>96</v>
      </c>
      <c r="B154" s="30">
        <f>IF(COUNTA($B$135:$B$149)&gt;0,MAX(0,3-B153)*10,0)</f>
        <v>20</v>
      </c>
      <c r="C154" s="30">
        <f>IF(COUNTA($B$135:$B$149)&gt;0,MAX(0,3-C153)*10,0)</f>
        <v>10</v>
      </c>
      <c r="D154" s="30">
        <f>IF(COUNTA($B$135:$B$149)&gt;0,MAX(0,3-D153)*10,0)</f>
        <v>30</v>
      </c>
    </row>
    <row r="155" spans="1:10" x14ac:dyDescent="0.75">
      <c r="A155" s="31" t="s">
        <v>117</v>
      </c>
      <c r="B155" s="32">
        <f>SUMIFS($F$135:$F$149,$D$135:$D$149,"Buffalo Yacht Club",$H$135:$H$149,"Yes")+B154</f>
        <v>20.75</v>
      </c>
      <c r="C155" s="32">
        <f>SUMIFS($F$135:$F$149,$D$135:$D$149,"Erie Yacht Club",$H$135:$H$149,"Yes")+C154</f>
        <v>16</v>
      </c>
      <c r="D155" s="32">
        <f>SUMIFS($F$135:$F$149,$D$135:$D$149,"Buffalo Canoe Club",$H$135:$H$149,"Yes")+D154</f>
        <v>30</v>
      </c>
    </row>
    <row r="157" spans="1:10" x14ac:dyDescent="0.75">
      <c r="A157" s="5" t="s">
        <v>118</v>
      </c>
      <c r="B157" s="5"/>
      <c r="C157" s="5"/>
      <c r="D157" s="5"/>
      <c r="E157" s="5"/>
      <c r="F157" s="5"/>
      <c r="G157" s="5"/>
      <c r="H157" s="5"/>
      <c r="I157" s="5"/>
      <c r="J157" s="5"/>
    </row>
    <row r="158" spans="1:10" ht="24.75" x14ac:dyDescent="0.75">
      <c r="B158" s="33" t="s">
        <v>50</v>
      </c>
      <c r="C158" s="33" t="s">
        <v>58</v>
      </c>
      <c r="D158" s="33" t="s">
        <v>60</v>
      </c>
      <c r="E158" s="33" t="s">
        <v>70</v>
      </c>
      <c r="F158" s="33" t="s">
        <v>68</v>
      </c>
    </row>
    <row r="159" spans="1:10" x14ac:dyDescent="0.75">
      <c r="A159" s="34" t="s">
        <v>95</v>
      </c>
      <c r="B159" s="30">
        <f>COUNTIFS($E$135:$E$149,"Buffalo")</f>
        <v>1</v>
      </c>
      <c r="C159" s="30">
        <f>COUNTIFS($E$135:$E$149,"Erie")</f>
        <v>2</v>
      </c>
      <c r="D159" s="30">
        <f>COUNTIFS($E$135:$E$149,"Port Dover")</f>
        <v>0</v>
      </c>
      <c r="E159" s="30">
        <f>COUNTIFS($E$135:$E$149,"Dunkirk")</f>
        <v>1</v>
      </c>
      <c r="F159" s="30">
        <f>COUNTIFS($E$135:$E$149,"Port Colborne")</f>
        <v>0</v>
      </c>
    </row>
    <row r="160" spans="1:10" x14ac:dyDescent="0.75">
      <c r="A160" s="34" t="s">
        <v>96</v>
      </c>
      <c r="B160" s="30">
        <f>IF(COUNTA($B$135:$B$149)&gt;0,MAX(0,3-B159)*10,0)</f>
        <v>20</v>
      </c>
      <c r="C160" s="30">
        <f>IF(COUNTA($B$135:$B$149)&gt;0,MAX(0,3-C159)*10,0)</f>
        <v>10</v>
      </c>
      <c r="D160" s="30">
        <f>IF(COUNTA($B$135:$B$149)&gt;0,MAX(0,3-D159)*10,0)</f>
        <v>30</v>
      </c>
      <c r="E160" s="30">
        <f>IF(COUNTA($B$135:$B$149)&gt;0,MAX(0,3-E159)*10,0)</f>
        <v>20</v>
      </c>
      <c r="F160" s="30">
        <f>IF(COUNTA($B$135:$B$149)&gt;0,MAX(0,3-F159)*10,0)</f>
        <v>30</v>
      </c>
    </row>
    <row r="161" spans="1:10" x14ac:dyDescent="0.75">
      <c r="A161" s="34" t="s">
        <v>119</v>
      </c>
      <c r="B161" s="25">
        <f>SUMIFS($F$135:$F$149,$E$135:$E$149,"Buffalo",$J$135:$J$149,"Yes")+B160</f>
        <v>20.75</v>
      </c>
      <c r="C161" s="25">
        <f>SUMIFS($F$135:$F$149,$E$135:$E$149,"Erie",$J$135:$J$149,"Yes")+C160</f>
        <v>16</v>
      </c>
      <c r="D161" s="25">
        <f>SUMIFS($F$135:$F$149,$E$135:$E$149,"Port Dover",$J$135:$J$149,"Yes")+D160</f>
        <v>30</v>
      </c>
      <c r="E161" s="25">
        <f>SUMIFS($F$135:$F$149,$E$135:$E$149,"Dunkirk",$J$135:$J$149,"Yes")+E160</f>
        <v>23</v>
      </c>
      <c r="F161" s="25">
        <f>SUMIFS($F$135:$F$149,$E$135:$E$149,"Port Colborne",$J$135:$J$149,"Yes")+F160</f>
        <v>30</v>
      </c>
    </row>
    <row r="163" spans="1:10" ht="15.5" x14ac:dyDescent="0.75">
      <c r="A163" s="3" t="s">
        <v>150</v>
      </c>
      <c r="B163" s="3"/>
      <c r="C163" s="3"/>
      <c r="D163" s="3"/>
      <c r="E163" s="3"/>
      <c r="F163" s="3"/>
      <c r="G163" s="3"/>
      <c r="H163" s="3"/>
      <c r="I163" s="3"/>
      <c r="J163" s="3"/>
    </row>
    <row r="164" spans="1:10" ht="26" x14ac:dyDescent="0.75">
      <c r="A164" s="26" t="s">
        <v>84</v>
      </c>
      <c r="B164" s="26" t="s">
        <v>85</v>
      </c>
      <c r="C164" s="26" t="s">
        <v>86</v>
      </c>
      <c r="D164" s="26" t="s">
        <v>87</v>
      </c>
      <c r="E164" s="26" t="s">
        <v>88</v>
      </c>
      <c r="F164" s="26" t="s">
        <v>89</v>
      </c>
      <c r="G164" s="26" t="s">
        <v>90</v>
      </c>
      <c r="H164" s="26" t="s">
        <v>91</v>
      </c>
      <c r="I164" s="26" t="s">
        <v>92</v>
      </c>
      <c r="J164" s="26" t="s">
        <v>93</v>
      </c>
    </row>
    <row r="165" spans="1:10" x14ac:dyDescent="0.75">
      <c r="A165" s="27">
        <v>1</v>
      </c>
      <c r="B165" s="27" t="s">
        <v>151</v>
      </c>
      <c r="C165" s="27" t="s">
        <v>57</v>
      </c>
      <c r="D165" s="28" t="str">
        <f>IF($C165="","",IF(ISNA(MATCH($C165,'Club-Region Mapping'!$A$2:$A$200,0)),"NOT FOUND",INDEX('Club-Region Mapping'!$B$2:$B$200,MATCH($C165,'Club-Region Mapping'!$A$2:$A$200,0))))</f>
        <v>Erie Yacht Club</v>
      </c>
      <c r="E165" s="28" t="str">
        <f>IF($C165="","",IF(ISNA(MATCH($C165,'Club-Region Mapping'!$A$2:$A$200,0)),"NOT FOUND",INDEX('Club-Region Mapping'!$C$2:$C$200,MATCH($C165,'Club-Region Mapping'!$A$2:$A$200,0))))</f>
        <v>Erie</v>
      </c>
      <c r="F165" s="28">
        <f t="shared" ref="F165:F179" si="25">IF($A165="","",IF($A165=1,0.75,$A165))</f>
        <v>0.75</v>
      </c>
      <c r="G165" s="28">
        <f t="shared" ref="G165:G179" si="26">IF(OR($A165="",$D165="",$D165="NOT FOUND"),"",COUNTIFS($D$165:$D$179,$D165,$A$165:$A$179,"&lt;="&amp;$A165))</f>
        <v>1</v>
      </c>
      <c r="H165" s="28" t="str">
        <f t="shared" ref="H165:H179" si="27">IF($G165="","",IF($G165&lt;=3,"Yes","No"))</f>
        <v>Yes</v>
      </c>
      <c r="I165" s="28">
        <f t="shared" ref="I165:I179" si="28">IF(OR($A165="",$E165="",$E165="NOT FOUND"),"",COUNTIFS($E$165:$E$179,$E165,$A$165:$A$179,"&lt;="&amp;$A165))</f>
        <v>1</v>
      </c>
      <c r="J165" s="28" t="str">
        <f t="shared" ref="J165:J179" si="29">IF($I165="","",IF($I165&lt;=3,"Yes","No"))</f>
        <v>Yes</v>
      </c>
    </row>
    <row r="166" spans="1:10" x14ac:dyDescent="0.75">
      <c r="A166" s="27">
        <v>2</v>
      </c>
      <c r="B166" s="27" t="s">
        <v>152</v>
      </c>
      <c r="C166" s="27" t="s">
        <v>49</v>
      </c>
      <c r="D166" s="28" t="str">
        <f>IF($C166="","",IF(ISNA(MATCH($C166,'Club-Region Mapping'!$A$2:$A$200,0)),"NOT FOUND",INDEX('Club-Region Mapping'!$B$2:$B$200,MATCH($C166,'Club-Region Mapping'!$A$2:$A$200,0))))</f>
        <v>Buffalo Yacht Club</v>
      </c>
      <c r="E166" s="28" t="str">
        <f>IF($C166="","",IF(ISNA(MATCH($C166,'Club-Region Mapping'!$A$2:$A$200,0)),"NOT FOUND",INDEX('Club-Region Mapping'!$C$2:$C$200,MATCH($C166,'Club-Region Mapping'!$A$2:$A$200,0))))</f>
        <v>Buffalo</v>
      </c>
      <c r="F166" s="28">
        <f t="shared" si="25"/>
        <v>2</v>
      </c>
      <c r="G166" s="28">
        <f t="shared" si="26"/>
        <v>1</v>
      </c>
      <c r="H166" s="28" t="str">
        <f t="shared" si="27"/>
        <v>Yes</v>
      </c>
      <c r="I166" s="28">
        <f t="shared" si="28"/>
        <v>1</v>
      </c>
      <c r="J166" s="28" t="str">
        <f t="shared" si="29"/>
        <v>Yes</v>
      </c>
    </row>
    <row r="167" spans="1:10" x14ac:dyDescent="0.75">
      <c r="A167" s="27">
        <v>3</v>
      </c>
      <c r="B167" s="27" t="s">
        <v>153</v>
      </c>
      <c r="C167" s="27" t="s">
        <v>59</v>
      </c>
      <c r="D167" s="28">
        <f>IF($C167="","",IF(ISNA(MATCH($C167,'Club-Region Mapping'!$A$2:$A$200,0)),"NOT FOUND",INDEX('Club-Region Mapping'!$B$2:$B$200,MATCH($C167,'Club-Region Mapping'!$A$2:$A$200,0))))</f>
        <v>0</v>
      </c>
      <c r="E167" s="28" t="str">
        <f>IF($C167="","",IF(ISNA(MATCH($C167,'Club-Region Mapping'!$A$2:$A$200,0)),"NOT FOUND",INDEX('Club-Region Mapping'!$C$2:$C$200,MATCH($C167,'Club-Region Mapping'!$A$2:$A$200,0))))</f>
        <v>Port Dover</v>
      </c>
      <c r="F167" s="28">
        <f t="shared" si="25"/>
        <v>3</v>
      </c>
      <c r="G167" s="28">
        <f t="shared" si="26"/>
        <v>1</v>
      </c>
      <c r="H167" s="28" t="str">
        <f t="shared" si="27"/>
        <v>Yes</v>
      </c>
      <c r="I167" s="28">
        <f t="shared" si="28"/>
        <v>1</v>
      </c>
      <c r="J167" s="28" t="str">
        <f t="shared" si="29"/>
        <v>Yes</v>
      </c>
    </row>
    <row r="168" spans="1:10" x14ac:dyDescent="0.75">
      <c r="A168" s="27">
        <v>4</v>
      </c>
      <c r="B168" s="27" t="s">
        <v>154</v>
      </c>
      <c r="C168" s="27" t="s">
        <v>51</v>
      </c>
      <c r="D168" s="28">
        <f>IF($C168="","",IF(ISNA(MATCH($C168,'Club-Region Mapping'!$A$2:$A$200,0)),"NOT FOUND",INDEX('Club-Region Mapping'!$B$2:$B$200,MATCH($C168,'Club-Region Mapping'!$A$2:$A$200,0))))</f>
        <v>0</v>
      </c>
      <c r="E168" s="28" t="str">
        <f>IF($C168="","",IF(ISNA(MATCH($C168,'Club-Region Mapping'!$A$2:$A$200,0)),"NOT FOUND",INDEX('Club-Region Mapping'!$C$2:$C$200,MATCH($C168,'Club-Region Mapping'!$A$2:$A$200,0))))</f>
        <v>Buffalo</v>
      </c>
      <c r="F168" s="28">
        <f t="shared" si="25"/>
        <v>4</v>
      </c>
      <c r="G168" s="28">
        <f t="shared" si="26"/>
        <v>2</v>
      </c>
      <c r="H168" s="28" t="str">
        <f t="shared" si="27"/>
        <v>Yes</v>
      </c>
      <c r="I168" s="28">
        <f t="shared" si="28"/>
        <v>2</v>
      </c>
      <c r="J168" s="28" t="str">
        <f t="shared" si="29"/>
        <v>Yes</v>
      </c>
    </row>
    <row r="169" spans="1:10" x14ac:dyDescent="0.75">
      <c r="A169" s="27"/>
      <c r="B169" s="27"/>
      <c r="C169" s="27"/>
      <c r="D169" s="28" t="str">
        <f>IF($C169="","",IF(ISNA(MATCH($C169,'Club-Region Mapping'!$A$2:$A$200,0)),"NOT FOUND",INDEX('Club-Region Mapping'!$B$2:$B$200,MATCH($C169,'Club-Region Mapping'!$A$2:$A$200,0))))</f>
        <v/>
      </c>
      <c r="E169" s="28" t="str">
        <f>IF($C169="","",IF(ISNA(MATCH($C169,'Club-Region Mapping'!$A$2:$A$200,0)),"NOT FOUND",INDEX('Club-Region Mapping'!$C$2:$C$200,MATCH($C169,'Club-Region Mapping'!$A$2:$A$200,0))))</f>
        <v/>
      </c>
      <c r="F169" s="28" t="str">
        <f t="shared" si="25"/>
        <v/>
      </c>
      <c r="G169" s="28" t="str">
        <f t="shared" si="26"/>
        <v/>
      </c>
      <c r="H169" s="28" t="str">
        <f t="shared" si="27"/>
        <v/>
      </c>
      <c r="I169" s="28" t="str">
        <f t="shared" si="28"/>
        <v/>
      </c>
      <c r="J169" s="28" t="str">
        <f t="shared" si="29"/>
        <v/>
      </c>
    </row>
    <row r="170" spans="1:10" x14ac:dyDescent="0.75">
      <c r="A170" s="27"/>
      <c r="B170" s="27"/>
      <c r="C170" s="27"/>
      <c r="D170" s="28" t="str">
        <f>IF($C170="","",IF(ISNA(MATCH($C170,'Club-Region Mapping'!$A$2:$A$200,0)),"NOT FOUND",INDEX('Club-Region Mapping'!$B$2:$B$200,MATCH($C170,'Club-Region Mapping'!$A$2:$A$200,0))))</f>
        <v/>
      </c>
      <c r="E170" s="28" t="str">
        <f>IF($C170="","",IF(ISNA(MATCH($C170,'Club-Region Mapping'!$A$2:$A$200,0)),"NOT FOUND",INDEX('Club-Region Mapping'!$C$2:$C$200,MATCH($C170,'Club-Region Mapping'!$A$2:$A$200,0))))</f>
        <v/>
      </c>
      <c r="F170" s="28" t="str">
        <f t="shared" si="25"/>
        <v/>
      </c>
      <c r="G170" s="28" t="str">
        <f t="shared" si="26"/>
        <v/>
      </c>
      <c r="H170" s="28" t="str">
        <f t="shared" si="27"/>
        <v/>
      </c>
      <c r="I170" s="28" t="str">
        <f t="shared" si="28"/>
        <v/>
      </c>
      <c r="J170" s="28" t="str">
        <f t="shared" si="29"/>
        <v/>
      </c>
    </row>
    <row r="171" spans="1:10" x14ac:dyDescent="0.75">
      <c r="A171" s="27"/>
      <c r="B171" s="27"/>
      <c r="C171" s="27"/>
      <c r="D171" s="28" t="str">
        <f>IF($C171="","",IF(ISNA(MATCH($C171,'Club-Region Mapping'!$A$2:$A$200,0)),"NOT FOUND",INDEX('Club-Region Mapping'!$B$2:$B$200,MATCH($C171,'Club-Region Mapping'!$A$2:$A$200,0))))</f>
        <v/>
      </c>
      <c r="E171" s="28" t="str">
        <f>IF($C171="","",IF(ISNA(MATCH($C171,'Club-Region Mapping'!$A$2:$A$200,0)),"NOT FOUND",INDEX('Club-Region Mapping'!$C$2:$C$200,MATCH($C171,'Club-Region Mapping'!$A$2:$A$200,0))))</f>
        <v/>
      </c>
      <c r="F171" s="28" t="str">
        <f t="shared" si="25"/>
        <v/>
      </c>
      <c r="G171" s="28" t="str">
        <f t="shared" si="26"/>
        <v/>
      </c>
      <c r="H171" s="28" t="str">
        <f t="shared" si="27"/>
        <v/>
      </c>
      <c r="I171" s="28" t="str">
        <f t="shared" si="28"/>
        <v/>
      </c>
      <c r="J171" s="28" t="str">
        <f t="shared" si="29"/>
        <v/>
      </c>
    </row>
    <row r="172" spans="1:10" x14ac:dyDescent="0.75">
      <c r="A172" s="27"/>
      <c r="B172" s="27"/>
      <c r="C172" s="27"/>
      <c r="D172" s="28" t="str">
        <f>IF($C172="","",IF(ISNA(MATCH($C172,'Club-Region Mapping'!$A$2:$A$200,0)),"NOT FOUND",INDEX('Club-Region Mapping'!$B$2:$B$200,MATCH($C172,'Club-Region Mapping'!$A$2:$A$200,0))))</f>
        <v/>
      </c>
      <c r="E172" s="28" t="str">
        <f>IF($C172="","",IF(ISNA(MATCH($C172,'Club-Region Mapping'!$A$2:$A$200,0)),"NOT FOUND",INDEX('Club-Region Mapping'!$C$2:$C$200,MATCH($C172,'Club-Region Mapping'!$A$2:$A$200,0))))</f>
        <v/>
      </c>
      <c r="F172" s="28" t="str">
        <f t="shared" si="25"/>
        <v/>
      </c>
      <c r="G172" s="28" t="str">
        <f t="shared" si="26"/>
        <v/>
      </c>
      <c r="H172" s="28" t="str">
        <f t="shared" si="27"/>
        <v/>
      </c>
      <c r="I172" s="28" t="str">
        <f t="shared" si="28"/>
        <v/>
      </c>
      <c r="J172" s="28" t="str">
        <f t="shared" si="29"/>
        <v/>
      </c>
    </row>
    <row r="173" spans="1:10" x14ac:dyDescent="0.75">
      <c r="A173" s="27"/>
      <c r="B173" s="27"/>
      <c r="C173" s="27"/>
      <c r="D173" s="28" t="str">
        <f>IF($C173="","",IF(ISNA(MATCH($C173,'Club-Region Mapping'!$A$2:$A$200,0)),"NOT FOUND",INDEX('Club-Region Mapping'!$B$2:$B$200,MATCH($C173,'Club-Region Mapping'!$A$2:$A$200,0))))</f>
        <v/>
      </c>
      <c r="E173" s="28" t="str">
        <f>IF($C173="","",IF(ISNA(MATCH($C173,'Club-Region Mapping'!$A$2:$A$200,0)),"NOT FOUND",INDEX('Club-Region Mapping'!$C$2:$C$200,MATCH($C173,'Club-Region Mapping'!$A$2:$A$200,0))))</f>
        <v/>
      </c>
      <c r="F173" s="28" t="str">
        <f t="shared" si="25"/>
        <v/>
      </c>
      <c r="G173" s="28" t="str">
        <f t="shared" si="26"/>
        <v/>
      </c>
      <c r="H173" s="28" t="str">
        <f t="shared" si="27"/>
        <v/>
      </c>
      <c r="I173" s="28" t="str">
        <f t="shared" si="28"/>
        <v/>
      </c>
      <c r="J173" s="28" t="str">
        <f t="shared" si="29"/>
        <v/>
      </c>
    </row>
    <row r="174" spans="1:10" x14ac:dyDescent="0.75">
      <c r="A174" s="27"/>
      <c r="B174" s="27"/>
      <c r="C174" s="27"/>
      <c r="D174" s="28" t="str">
        <f>IF($C174="","",IF(ISNA(MATCH($C174,'Club-Region Mapping'!$A$2:$A$200,0)),"NOT FOUND",INDEX('Club-Region Mapping'!$B$2:$B$200,MATCH($C174,'Club-Region Mapping'!$A$2:$A$200,0))))</f>
        <v/>
      </c>
      <c r="E174" s="28" t="str">
        <f>IF($C174="","",IF(ISNA(MATCH($C174,'Club-Region Mapping'!$A$2:$A$200,0)),"NOT FOUND",INDEX('Club-Region Mapping'!$C$2:$C$200,MATCH($C174,'Club-Region Mapping'!$A$2:$A$200,0))))</f>
        <v/>
      </c>
      <c r="F174" s="28" t="str">
        <f t="shared" si="25"/>
        <v/>
      </c>
      <c r="G174" s="28" t="str">
        <f t="shared" si="26"/>
        <v/>
      </c>
      <c r="H174" s="28" t="str">
        <f t="shared" si="27"/>
        <v/>
      </c>
      <c r="I174" s="28" t="str">
        <f t="shared" si="28"/>
        <v/>
      </c>
      <c r="J174" s="28" t="str">
        <f t="shared" si="29"/>
        <v/>
      </c>
    </row>
    <row r="175" spans="1:10" x14ac:dyDescent="0.75">
      <c r="A175" s="27"/>
      <c r="B175" s="27"/>
      <c r="C175" s="27"/>
      <c r="D175" s="28" t="str">
        <f>IF($C175="","",IF(ISNA(MATCH($C175,'Club-Region Mapping'!$A$2:$A$200,0)),"NOT FOUND",INDEX('Club-Region Mapping'!$B$2:$B$200,MATCH($C175,'Club-Region Mapping'!$A$2:$A$200,0))))</f>
        <v/>
      </c>
      <c r="E175" s="28" t="str">
        <f>IF($C175="","",IF(ISNA(MATCH($C175,'Club-Region Mapping'!$A$2:$A$200,0)),"NOT FOUND",INDEX('Club-Region Mapping'!$C$2:$C$200,MATCH($C175,'Club-Region Mapping'!$A$2:$A$200,0))))</f>
        <v/>
      </c>
      <c r="F175" s="28" t="str">
        <f t="shared" si="25"/>
        <v/>
      </c>
      <c r="G175" s="28" t="str">
        <f t="shared" si="26"/>
        <v/>
      </c>
      <c r="H175" s="28" t="str">
        <f t="shared" si="27"/>
        <v/>
      </c>
      <c r="I175" s="28" t="str">
        <f t="shared" si="28"/>
        <v/>
      </c>
      <c r="J175" s="28" t="str">
        <f t="shared" si="29"/>
        <v/>
      </c>
    </row>
    <row r="176" spans="1:10" x14ac:dyDescent="0.75">
      <c r="A176" s="27"/>
      <c r="B176" s="27"/>
      <c r="C176" s="27"/>
      <c r="D176" s="28" t="str">
        <f>IF($C176="","",IF(ISNA(MATCH($C176,'Club-Region Mapping'!$A$2:$A$200,0)),"NOT FOUND",INDEX('Club-Region Mapping'!$B$2:$B$200,MATCH($C176,'Club-Region Mapping'!$A$2:$A$200,0))))</f>
        <v/>
      </c>
      <c r="E176" s="28" t="str">
        <f>IF($C176="","",IF(ISNA(MATCH($C176,'Club-Region Mapping'!$A$2:$A$200,0)),"NOT FOUND",INDEX('Club-Region Mapping'!$C$2:$C$200,MATCH($C176,'Club-Region Mapping'!$A$2:$A$200,0))))</f>
        <v/>
      </c>
      <c r="F176" s="28" t="str">
        <f t="shared" si="25"/>
        <v/>
      </c>
      <c r="G176" s="28" t="str">
        <f t="shared" si="26"/>
        <v/>
      </c>
      <c r="H176" s="28" t="str">
        <f t="shared" si="27"/>
        <v/>
      </c>
      <c r="I176" s="28" t="str">
        <f t="shared" si="28"/>
        <v/>
      </c>
      <c r="J176" s="28" t="str">
        <f t="shared" si="29"/>
        <v/>
      </c>
    </row>
    <row r="177" spans="1:10" x14ac:dyDescent="0.75">
      <c r="A177" s="27"/>
      <c r="B177" s="27"/>
      <c r="C177" s="27"/>
      <c r="D177" s="28" t="str">
        <f>IF($C177="","",IF(ISNA(MATCH($C177,'Club-Region Mapping'!$A$2:$A$200,0)),"NOT FOUND",INDEX('Club-Region Mapping'!$B$2:$B$200,MATCH($C177,'Club-Region Mapping'!$A$2:$A$200,0))))</f>
        <v/>
      </c>
      <c r="E177" s="28" t="str">
        <f>IF($C177="","",IF(ISNA(MATCH($C177,'Club-Region Mapping'!$A$2:$A$200,0)),"NOT FOUND",INDEX('Club-Region Mapping'!$C$2:$C$200,MATCH($C177,'Club-Region Mapping'!$A$2:$A$200,0))))</f>
        <v/>
      </c>
      <c r="F177" s="28" t="str">
        <f t="shared" si="25"/>
        <v/>
      </c>
      <c r="G177" s="28" t="str">
        <f t="shared" si="26"/>
        <v/>
      </c>
      <c r="H177" s="28" t="str">
        <f t="shared" si="27"/>
        <v/>
      </c>
      <c r="I177" s="28" t="str">
        <f t="shared" si="28"/>
        <v/>
      </c>
      <c r="J177" s="28" t="str">
        <f t="shared" si="29"/>
        <v/>
      </c>
    </row>
    <row r="178" spans="1:10" x14ac:dyDescent="0.75">
      <c r="A178" s="27"/>
      <c r="B178" s="27"/>
      <c r="C178" s="27"/>
      <c r="D178" s="28" t="str">
        <f>IF($C178="","",IF(ISNA(MATCH($C178,'Club-Region Mapping'!$A$2:$A$200,0)),"NOT FOUND",INDEX('Club-Region Mapping'!$B$2:$B$200,MATCH($C178,'Club-Region Mapping'!$A$2:$A$200,0))))</f>
        <v/>
      </c>
      <c r="E178" s="28" t="str">
        <f>IF($C178="","",IF(ISNA(MATCH($C178,'Club-Region Mapping'!$A$2:$A$200,0)),"NOT FOUND",INDEX('Club-Region Mapping'!$C$2:$C$200,MATCH($C178,'Club-Region Mapping'!$A$2:$A$200,0))))</f>
        <v/>
      </c>
      <c r="F178" s="28" t="str">
        <f t="shared" si="25"/>
        <v/>
      </c>
      <c r="G178" s="28" t="str">
        <f t="shared" si="26"/>
        <v/>
      </c>
      <c r="H178" s="28" t="str">
        <f t="shared" si="27"/>
        <v/>
      </c>
      <c r="I178" s="28" t="str">
        <f t="shared" si="28"/>
        <v/>
      </c>
      <c r="J178" s="28" t="str">
        <f t="shared" si="29"/>
        <v/>
      </c>
    </row>
    <row r="179" spans="1:10" x14ac:dyDescent="0.75">
      <c r="A179" s="27"/>
      <c r="B179" s="27"/>
      <c r="C179" s="27"/>
      <c r="D179" s="28" t="str">
        <f>IF($C179="","",IF(ISNA(MATCH($C179,'Club-Region Mapping'!$A$2:$A$200,0)),"NOT FOUND",INDEX('Club-Region Mapping'!$B$2:$B$200,MATCH($C179,'Club-Region Mapping'!$A$2:$A$200,0))))</f>
        <v/>
      </c>
      <c r="E179" s="28" t="str">
        <f>IF($C179="","",IF(ISNA(MATCH($C179,'Club-Region Mapping'!$A$2:$A$200,0)),"NOT FOUND",INDEX('Club-Region Mapping'!$C$2:$C$200,MATCH($C179,'Club-Region Mapping'!$A$2:$A$200,0))))</f>
        <v/>
      </c>
      <c r="F179" s="28" t="str">
        <f t="shared" si="25"/>
        <v/>
      </c>
      <c r="G179" s="28" t="str">
        <f t="shared" si="26"/>
        <v/>
      </c>
      <c r="H179" s="28" t="str">
        <f t="shared" si="27"/>
        <v/>
      </c>
      <c r="I179" s="28" t="str">
        <f t="shared" si="28"/>
        <v/>
      </c>
      <c r="J179" s="28" t="str">
        <f t="shared" si="29"/>
        <v/>
      </c>
    </row>
    <row r="181" spans="1:10" x14ac:dyDescent="0.75">
      <c r="A181" s="2" t="s">
        <v>155</v>
      </c>
      <c r="B181" s="2"/>
      <c r="C181" s="2"/>
      <c r="D181" s="2"/>
      <c r="E181" s="2"/>
      <c r="F181" s="2"/>
      <c r="G181" s="2"/>
      <c r="H181" s="2"/>
      <c r="I181" s="2"/>
      <c r="J181" s="2"/>
    </row>
    <row r="182" spans="1:10" ht="24.75" x14ac:dyDescent="0.75">
      <c r="B182" s="29" t="s">
        <v>49</v>
      </c>
      <c r="C182" s="29" t="s">
        <v>57</v>
      </c>
      <c r="D182" s="29" t="s">
        <v>53</v>
      </c>
    </row>
    <row r="183" spans="1:10" x14ac:dyDescent="0.75">
      <c r="A183" s="28" t="s">
        <v>95</v>
      </c>
      <c r="B183" s="30">
        <f>COUNTIFS($D$165:$D$179,"Buffalo Yacht Club")</f>
        <v>1</v>
      </c>
      <c r="C183" s="30">
        <f>COUNTIFS($D$165:$D$179,"Erie Yacht Club")</f>
        <v>1</v>
      </c>
      <c r="D183" s="30">
        <f>COUNTIFS($D$165:$D$179,"Buffalo Canoe Club")</f>
        <v>0</v>
      </c>
    </row>
    <row r="184" spans="1:10" x14ac:dyDescent="0.75">
      <c r="A184" s="28" t="s">
        <v>96</v>
      </c>
      <c r="B184" s="30">
        <f>IF(COUNTA($B$165:$B$179)&gt;0,MAX(0,3-B183)*10,0)</f>
        <v>20</v>
      </c>
      <c r="C184" s="30">
        <f>IF(COUNTA($B$165:$B$179)&gt;0,MAX(0,3-C183)*10,0)</f>
        <v>20</v>
      </c>
      <c r="D184" s="30">
        <f>IF(COUNTA($B$165:$B$179)&gt;0,MAX(0,3-D183)*10,0)</f>
        <v>30</v>
      </c>
    </row>
    <row r="185" spans="1:10" x14ac:dyDescent="0.75">
      <c r="A185" s="31" t="s">
        <v>156</v>
      </c>
      <c r="B185" s="32">
        <f>SUMIFS($F$165:$F$179,$D$165:$D$179,"Buffalo Yacht Club",$H$165:$H$179,"Yes")+B184</f>
        <v>22</v>
      </c>
      <c r="C185" s="32">
        <f>SUMIFS($F$165:$F$179,$D$165:$D$179,"Erie Yacht Club",$H$165:$H$179,"Yes")+C184</f>
        <v>20.75</v>
      </c>
      <c r="D185" s="32">
        <f>SUMIFS($F$165:$F$179,$D$165:$D$179,"Buffalo Canoe Club",$H$165:$H$179,"Yes")+D184</f>
        <v>30</v>
      </c>
    </row>
    <row r="187" spans="1:10" x14ac:dyDescent="0.75">
      <c r="A187" s="5" t="s">
        <v>157</v>
      </c>
      <c r="B187" s="5"/>
      <c r="C187" s="5"/>
      <c r="D187" s="5"/>
      <c r="E187" s="5"/>
      <c r="F187" s="5"/>
      <c r="G187" s="5"/>
      <c r="H187" s="5"/>
      <c r="I187" s="5"/>
      <c r="J187" s="5"/>
    </row>
    <row r="188" spans="1:10" ht="24.75" x14ac:dyDescent="0.75">
      <c r="B188" s="33" t="s">
        <v>50</v>
      </c>
      <c r="C188" s="33" t="s">
        <v>58</v>
      </c>
      <c r="D188" s="33" t="s">
        <v>60</v>
      </c>
      <c r="E188" s="33" t="s">
        <v>70</v>
      </c>
      <c r="F188" s="33" t="s">
        <v>68</v>
      </c>
    </row>
    <row r="189" spans="1:10" x14ac:dyDescent="0.75">
      <c r="A189" s="34" t="s">
        <v>95</v>
      </c>
      <c r="B189" s="30">
        <f>COUNTIFS($E$165:$E$179,"Buffalo")</f>
        <v>2</v>
      </c>
      <c r="C189" s="30">
        <f>COUNTIFS($E$165:$E$179,"Erie")</f>
        <v>1</v>
      </c>
      <c r="D189" s="30">
        <f>COUNTIFS($E$165:$E$179,"Port Dover")</f>
        <v>1</v>
      </c>
      <c r="E189" s="30">
        <f>COUNTIFS($E$165:$E$179,"Dunkirk")</f>
        <v>0</v>
      </c>
      <c r="F189" s="30">
        <f>COUNTIFS($E$165:$E$179,"Port Colborne")</f>
        <v>0</v>
      </c>
    </row>
    <row r="190" spans="1:10" x14ac:dyDescent="0.75">
      <c r="A190" s="34" t="s">
        <v>96</v>
      </c>
      <c r="B190" s="30">
        <f>IF(COUNTA($B$165:$B$179)&gt;0,MAX(0,3-B189)*10,0)</f>
        <v>10</v>
      </c>
      <c r="C190" s="30">
        <f>IF(COUNTA($B$165:$B$179)&gt;0,MAX(0,3-C189)*10,0)</f>
        <v>20</v>
      </c>
      <c r="D190" s="30">
        <f>IF(COUNTA($B$165:$B$179)&gt;0,MAX(0,3-D189)*10,0)</f>
        <v>20</v>
      </c>
      <c r="E190" s="30">
        <f>IF(COUNTA($B$165:$B$179)&gt;0,MAX(0,3-E189)*10,0)</f>
        <v>30</v>
      </c>
      <c r="F190" s="30">
        <f>IF(COUNTA($B$165:$B$179)&gt;0,MAX(0,3-F189)*10,0)</f>
        <v>30</v>
      </c>
    </row>
    <row r="191" spans="1:10" x14ac:dyDescent="0.75">
      <c r="A191" s="34" t="s">
        <v>158</v>
      </c>
      <c r="B191" s="25">
        <f>SUMIFS($F$165:$F$179,$E$165:$E$179,"Buffalo",$J$165:$J$179,"Yes")+B190</f>
        <v>16</v>
      </c>
      <c r="C191" s="25">
        <f>SUMIFS($F$165:$F$179,$E$165:$E$179,"Erie",$J$165:$J$179,"Yes")+C190</f>
        <v>20.75</v>
      </c>
      <c r="D191" s="25">
        <f>SUMIFS($F$165:$F$179,$E$165:$E$179,"Port Dover",$J$165:$J$179,"Yes")+D190</f>
        <v>23</v>
      </c>
      <c r="E191" s="25">
        <f>SUMIFS($F$165:$F$179,$E$165:$E$179,"Dunkirk",$J$165:$J$179,"Yes")+E190</f>
        <v>30</v>
      </c>
      <c r="F191" s="25">
        <f>SUMIFS($F$165:$F$179,$E$165:$E$179,"Port Colborne",$J$165:$J$179,"Yes")+F190</f>
        <v>30</v>
      </c>
    </row>
  </sheetData>
  <mergeCells count="23">
    <mergeCell ref="A163:J163"/>
    <mergeCell ref="A181:J181"/>
    <mergeCell ref="A187:J187"/>
    <mergeCell ref="A121:J121"/>
    <mergeCell ref="A127:J127"/>
    <mergeCell ref="A133:J133"/>
    <mergeCell ref="A151:J151"/>
    <mergeCell ref="A157:J157"/>
    <mergeCell ref="A67:J67"/>
    <mergeCell ref="A73:J73"/>
    <mergeCell ref="A91:J91"/>
    <mergeCell ref="A97:J97"/>
    <mergeCell ref="A103:J103"/>
    <mergeCell ref="A13:J13"/>
    <mergeCell ref="A31:J31"/>
    <mergeCell ref="A37:J37"/>
    <mergeCell ref="A43:J43"/>
    <mergeCell ref="A61:J61"/>
    <mergeCell ref="A1:J1"/>
    <mergeCell ref="A3:J3"/>
    <mergeCell ref="B6:D6"/>
    <mergeCell ref="A8:J8"/>
    <mergeCell ref="B11:D11"/>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1"/>
  <sheetViews>
    <sheetView showGridLines="0" zoomScaleNormal="100" workbookViewId="0">
      <selection activeCell="F33" sqref="F33"/>
    </sheetView>
  </sheetViews>
  <sheetFormatPr defaultColWidth="8.6796875" defaultRowHeight="14.75" x14ac:dyDescent="0.75"/>
  <cols>
    <col min="1" max="1" width="39.86328125" bestFit="1" customWidth="1"/>
    <col min="2" max="2" width="22" customWidth="1"/>
    <col min="3" max="3" width="34" customWidth="1"/>
    <col min="4" max="4" width="19.31640625" bestFit="1" customWidth="1"/>
    <col min="5" max="5" width="12" customWidth="1"/>
    <col min="6" max="10" width="9" customWidth="1"/>
  </cols>
  <sheetData>
    <row r="1" spans="1:10" ht="21.75" customHeight="1" x14ac:dyDescent="0.75">
      <c r="A1" s="8" t="s">
        <v>159</v>
      </c>
      <c r="B1" s="8"/>
      <c r="C1" s="8"/>
      <c r="D1" s="8"/>
      <c r="E1" s="8"/>
      <c r="F1" s="8"/>
      <c r="G1" s="8"/>
      <c r="H1" s="8"/>
      <c r="I1" s="8"/>
      <c r="J1" s="8"/>
    </row>
    <row r="3" spans="1:10" x14ac:dyDescent="0.75">
      <c r="A3" s="7" t="s">
        <v>77</v>
      </c>
      <c r="B3" s="7"/>
      <c r="C3" s="7"/>
      <c r="D3" s="7"/>
      <c r="E3" s="7"/>
      <c r="F3" s="7"/>
      <c r="G3" s="7"/>
      <c r="H3" s="7"/>
      <c r="I3" s="7"/>
      <c r="J3" s="7"/>
    </row>
    <row r="4" spans="1:10" x14ac:dyDescent="0.75">
      <c r="B4" s="19" t="s">
        <v>49</v>
      </c>
      <c r="C4" s="19" t="s">
        <v>57</v>
      </c>
      <c r="D4" s="19" t="s">
        <v>53</v>
      </c>
    </row>
    <row r="5" spans="1:10" x14ac:dyDescent="0.75">
      <c r="A5" s="20" t="s">
        <v>78</v>
      </c>
      <c r="B5" s="21">
        <f>B35+B65+B95+B125+B155</f>
        <v>85.5</v>
      </c>
      <c r="C5" s="21">
        <f>C35+C65+C95+C125+C155</f>
        <v>81.5</v>
      </c>
      <c r="D5" s="21">
        <f>D35+D65+D95+D125+D155</f>
        <v>133.75</v>
      </c>
    </row>
    <row r="6" spans="1:10" ht="16.75" x14ac:dyDescent="0.75">
      <c r="A6" s="22" t="s">
        <v>79</v>
      </c>
      <c r="B6" s="6" t="str">
        <f>IF(AND(B5&lt;=C5,B5&lt;=D5),"Buffalo Yacht Club",IF(C5&lt;=D5,"Erie Yacht Club","Buffalo Canoe Club"))</f>
        <v>Erie Yacht Club</v>
      </c>
      <c r="C6" s="6"/>
      <c r="D6" s="6"/>
    </row>
    <row r="8" spans="1:10" x14ac:dyDescent="0.75">
      <c r="A8" s="5" t="s">
        <v>80</v>
      </c>
      <c r="B8" s="5"/>
      <c r="C8" s="5"/>
      <c r="D8" s="5"/>
      <c r="E8" s="5"/>
      <c r="F8" s="5"/>
      <c r="G8" s="5"/>
      <c r="H8" s="5"/>
      <c r="I8" s="5"/>
      <c r="J8" s="5"/>
    </row>
    <row r="9" spans="1:10" x14ac:dyDescent="0.75">
      <c r="B9" s="23" t="s">
        <v>50</v>
      </c>
      <c r="C9" s="23" t="s">
        <v>58</v>
      </c>
      <c r="D9" s="23" t="s">
        <v>60</v>
      </c>
      <c r="E9" s="23" t="s">
        <v>70</v>
      </c>
      <c r="F9" s="23" t="s">
        <v>68</v>
      </c>
    </row>
    <row r="10" spans="1:10" x14ac:dyDescent="0.75">
      <c r="A10" s="24" t="s">
        <v>81</v>
      </c>
      <c r="B10" s="25">
        <f>B41+B71+B101+B131+B161</f>
        <v>51.25</v>
      </c>
      <c r="C10" s="25">
        <f>C41+C71+C101+C131+C161</f>
        <v>81.5</v>
      </c>
      <c r="D10" s="25">
        <f>D41+D71+D101+D131+D161</f>
        <v>125</v>
      </c>
      <c r="E10" s="25">
        <f>E41+E71+E101+E131+E161</f>
        <v>144</v>
      </c>
      <c r="F10" s="25">
        <f>F41+F71+F101+F131+F161</f>
        <v>150</v>
      </c>
    </row>
    <row r="11" spans="1:10" x14ac:dyDescent="0.75">
      <c r="A11" s="24" t="s">
        <v>82</v>
      </c>
      <c r="B11" s="4" t="str">
        <f>IF(AND(B10&lt;=C10,B10&lt;=D10,B10&lt;=E10,B10&lt;=F10),"Buffalo",IF(AND(C10&lt;=B10,C10&lt;=D10,C10&lt;=E10,C10&lt;=F10),"Erie",IF(AND(D10&lt;=B10,D10&lt;=C10,D10&lt;=E10,D10&lt;=F10),"Port Dover",IF(AND(E10&lt;=B10,E10&lt;=C10,E10&lt;=D10,E10&lt;=F10),"Dunkirk","Port Colborne"))))</f>
        <v>Buffalo</v>
      </c>
      <c r="C11" s="4"/>
      <c r="D11" s="4"/>
    </row>
    <row r="13" spans="1:10" ht="15.5" x14ac:dyDescent="0.75">
      <c r="A13" s="3" t="s">
        <v>83</v>
      </c>
      <c r="B13" s="3"/>
      <c r="C13" s="3"/>
      <c r="D13" s="3"/>
      <c r="E13" s="3"/>
      <c r="F13" s="3"/>
      <c r="G13" s="3"/>
      <c r="H13" s="3"/>
      <c r="I13" s="3"/>
      <c r="J13" s="3"/>
    </row>
    <row r="14" spans="1:10" ht="26" x14ac:dyDescent="0.75">
      <c r="A14" s="26" t="s">
        <v>84</v>
      </c>
      <c r="B14" s="26" t="s">
        <v>85</v>
      </c>
      <c r="C14" s="26" t="s">
        <v>86</v>
      </c>
      <c r="D14" s="26" t="s">
        <v>87</v>
      </c>
      <c r="E14" s="26" t="s">
        <v>88</v>
      </c>
      <c r="F14" s="26" t="s">
        <v>89</v>
      </c>
      <c r="G14" s="26" t="s">
        <v>90</v>
      </c>
      <c r="H14" s="26" t="s">
        <v>91</v>
      </c>
      <c r="I14" s="26" t="s">
        <v>92</v>
      </c>
      <c r="J14" s="26" t="s">
        <v>93</v>
      </c>
    </row>
    <row r="15" spans="1:10" x14ac:dyDescent="0.75">
      <c r="A15" s="27">
        <v>1</v>
      </c>
      <c r="B15" s="27" t="s">
        <v>121</v>
      </c>
      <c r="C15" s="27" t="s">
        <v>61</v>
      </c>
      <c r="D15" s="28" t="str">
        <f>IF($C15="","",IF(ISNA(MATCH($C15,'Club-Region Mapping'!$A$2:$A$200,0)),"NOT FOUND",INDEX('Club-Region Mapping'!$B$2:$B$200,MATCH($C15,'Club-Region Mapping'!$A$2:$A$200,0))))</f>
        <v>Buffalo Yacht Club</v>
      </c>
      <c r="E15" s="28" t="str">
        <f>IF($C15="","",IF(ISNA(MATCH($C15,'Club-Region Mapping'!$A$2:$A$200,0)),"NOT FOUND",INDEX('Club-Region Mapping'!$C$2:$C$200,MATCH($C15,'Club-Region Mapping'!$A$2:$A$200,0))))</f>
        <v>Buffalo</v>
      </c>
      <c r="F15" s="28">
        <f t="shared" ref="F15:F29" si="0">IF($A15="","",IF($A15=1,0.75,$A15))</f>
        <v>0.75</v>
      </c>
      <c r="G15" s="28">
        <f t="shared" ref="G15:G29" si="1">IF(OR($A15="",$D15="",$D15="NOT FOUND"),"",COUNTIFS($D$15:$D$29,$D15,$A$15:$A$29,"&lt;="&amp;$A15))</f>
        <v>1</v>
      </c>
      <c r="H15" s="28" t="str">
        <f t="shared" ref="H15:H29" si="2">IF($G15="","",IF($G15&lt;=3,"Yes","No"))</f>
        <v>Yes</v>
      </c>
      <c r="I15" s="28">
        <f t="shared" ref="I15:I29" si="3">IF(OR($A15="",$E15="",$E15="NOT FOUND"),"",COUNTIFS($E$15:$E$29,$E15,$A$15:$A$29,"&lt;="&amp;$A15))</f>
        <v>1</v>
      </c>
      <c r="J15" s="28" t="str">
        <f t="shared" ref="J15:J29" si="4">IF($I15="","",IF($I15&lt;=3,"Yes","No"))</f>
        <v>Yes</v>
      </c>
    </row>
    <row r="16" spans="1:10" x14ac:dyDescent="0.75">
      <c r="A16" s="27">
        <v>2</v>
      </c>
      <c r="B16" s="27" t="s">
        <v>123</v>
      </c>
      <c r="C16" s="27" t="s">
        <v>49</v>
      </c>
      <c r="D16" s="28" t="str">
        <f>IF($C16="","",IF(ISNA(MATCH($C16,'Club-Region Mapping'!$A$2:$A$200,0)),"NOT FOUND",INDEX('Club-Region Mapping'!$B$2:$B$200,MATCH($C16,'Club-Region Mapping'!$A$2:$A$200,0))))</f>
        <v>Buffalo Yacht Club</v>
      </c>
      <c r="E16" s="28" t="str">
        <f>IF($C16="","",IF(ISNA(MATCH($C16,'Club-Region Mapping'!$A$2:$A$200,0)),"NOT FOUND",INDEX('Club-Region Mapping'!$C$2:$C$200,MATCH($C16,'Club-Region Mapping'!$A$2:$A$200,0))))</f>
        <v>Buffalo</v>
      </c>
      <c r="F16" s="28">
        <f t="shared" si="0"/>
        <v>2</v>
      </c>
      <c r="G16" s="28">
        <f t="shared" si="1"/>
        <v>2</v>
      </c>
      <c r="H16" s="28" t="str">
        <f t="shared" si="2"/>
        <v>Yes</v>
      </c>
      <c r="I16" s="28">
        <f t="shared" si="3"/>
        <v>2</v>
      </c>
      <c r="J16" s="28" t="str">
        <f t="shared" si="4"/>
        <v>Yes</v>
      </c>
    </row>
    <row r="17" spans="1:10" x14ac:dyDescent="0.75">
      <c r="A17" s="27">
        <v>3</v>
      </c>
      <c r="B17" s="27" t="s">
        <v>122</v>
      </c>
      <c r="C17" s="27" t="s">
        <v>61</v>
      </c>
      <c r="D17" s="28" t="str">
        <f>IF($C17="","",IF(ISNA(MATCH($C17,'Club-Region Mapping'!$A$2:$A$200,0)),"NOT FOUND",INDEX('Club-Region Mapping'!$B$2:$B$200,MATCH($C17,'Club-Region Mapping'!$A$2:$A$200,0))))</f>
        <v>Buffalo Yacht Club</v>
      </c>
      <c r="E17" s="28" t="str">
        <f>IF($C17="","",IF(ISNA(MATCH($C17,'Club-Region Mapping'!$A$2:$A$200,0)),"NOT FOUND",INDEX('Club-Region Mapping'!$C$2:$C$200,MATCH($C17,'Club-Region Mapping'!$A$2:$A$200,0))))</f>
        <v>Buffalo</v>
      </c>
      <c r="F17" s="28">
        <f t="shared" si="0"/>
        <v>3</v>
      </c>
      <c r="G17" s="28">
        <f t="shared" si="1"/>
        <v>3</v>
      </c>
      <c r="H17" s="28" t="str">
        <f t="shared" si="2"/>
        <v>Yes</v>
      </c>
      <c r="I17" s="28">
        <f t="shared" si="3"/>
        <v>3</v>
      </c>
      <c r="J17" s="28" t="str">
        <f t="shared" si="4"/>
        <v>Yes</v>
      </c>
    </row>
    <row r="18" spans="1:10" x14ac:dyDescent="0.75">
      <c r="A18" s="27">
        <v>4</v>
      </c>
      <c r="B18" s="27" t="s">
        <v>160</v>
      </c>
      <c r="C18" s="27" t="s">
        <v>57</v>
      </c>
      <c r="D18" s="28" t="str">
        <f>IF($C18="","",IF(ISNA(MATCH($C18,'Club-Region Mapping'!$A$2:$A$200,0)),"NOT FOUND",INDEX('Club-Region Mapping'!$B$2:$B$200,MATCH($C18,'Club-Region Mapping'!$A$2:$A$200,0))))</f>
        <v>Erie Yacht Club</v>
      </c>
      <c r="E18" s="28" t="str">
        <f>IF($C18="","",IF(ISNA(MATCH($C18,'Club-Region Mapping'!$A$2:$A$200,0)),"NOT FOUND",INDEX('Club-Region Mapping'!$C$2:$C$200,MATCH($C18,'Club-Region Mapping'!$A$2:$A$200,0))))</f>
        <v>Erie</v>
      </c>
      <c r="F18" s="28">
        <f t="shared" si="0"/>
        <v>4</v>
      </c>
      <c r="G18" s="28">
        <f t="shared" si="1"/>
        <v>1</v>
      </c>
      <c r="H18" s="28" t="str">
        <f t="shared" si="2"/>
        <v>Yes</v>
      </c>
      <c r="I18" s="28">
        <f t="shared" si="3"/>
        <v>1</v>
      </c>
      <c r="J18" s="28" t="str">
        <f t="shared" si="4"/>
        <v>Yes</v>
      </c>
    </row>
    <row r="19" spans="1:10" x14ac:dyDescent="0.75">
      <c r="A19" s="27">
        <v>5</v>
      </c>
      <c r="B19" s="27" t="s">
        <v>124</v>
      </c>
      <c r="C19" s="27" t="s">
        <v>49</v>
      </c>
      <c r="D19" s="28" t="str">
        <f>IF($C19="","",IF(ISNA(MATCH($C19,'Club-Region Mapping'!$A$2:$A$200,0)),"NOT FOUND",INDEX('Club-Region Mapping'!$B$2:$B$200,MATCH($C19,'Club-Region Mapping'!$A$2:$A$200,0))))</f>
        <v>Buffalo Yacht Club</v>
      </c>
      <c r="E19" s="28" t="str">
        <f>IF($C19="","",IF(ISNA(MATCH($C19,'Club-Region Mapping'!$A$2:$A$200,0)),"NOT FOUND",INDEX('Club-Region Mapping'!$C$2:$C$200,MATCH($C19,'Club-Region Mapping'!$A$2:$A$200,0))))</f>
        <v>Buffalo</v>
      </c>
      <c r="F19" s="28">
        <f t="shared" si="0"/>
        <v>5</v>
      </c>
      <c r="G19" s="28">
        <f t="shared" si="1"/>
        <v>4</v>
      </c>
      <c r="H19" s="28" t="str">
        <f t="shared" si="2"/>
        <v>No</v>
      </c>
      <c r="I19" s="28">
        <f t="shared" si="3"/>
        <v>4</v>
      </c>
      <c r="J19" s="28" t="str">
        <f t="shared" si="4"/>
        <v>No</v>
      </c>
    </row>
    <row r="20" spans="1:10" x14ac:dyDescent="0.75">
      <c r="A20" s="27">
        <v>6</v>
      </c>
      <c r="B20" s="27" t="s">
        <v>161</v>
      </c>
      <c r="C20" s="27" t="s">
        <v>51</v>
      </c>
      <c r="D20" s="28">
        <f>IF($C20="","",IF(ISNA(MATCH($C20,'Club-Region Mapping'!$A$2:$A$200,0)),"NOT FOUND",INDEX('Club-Region Mapping'!$B$2:$B$200,MATCH($C20,'Club-Region Mapping'!$A$2:$A$200,0))))</f>
        <v>0</v>
      </c>
      <c r="E20" s="28" t="str">
        <f>IF($C20="","",IF(ISNA(MATCH($C20,'Club-Region Mapping'!$A$2:$A$200,0)),"NOT FOUND",INDEX('Club-Region Mapping'!$C$2:$C$200,MATCH($C20,'Club-Region Mapping'!$A$2:$A$200,0))))</f>
        <v>Buffalo</v>
      </c>
      <c r="F20" s="28">
        <f t="shared" si="0"/>
        <v>6</v>
      </c>
      <c r="G20" s="28">
        <f t="shared" si="1"/>
        <v>1</v>
      </c>
      <c r="H20" s="28" t="str">
        <f t="shared" si="2"/>
        <v>Yes</v>
      </c>
      <c r="I20" s="28">
        <f t="shared" si="3"/>
        <v>5</v>
      </c>
      <c r="J20" s="28" t="str">
        <f t="shared" si="4"/>
        <v>No</v>
      </c>
    </row>
    <row r="21" spans="1:10" x14ac:dyDescent="0.75">
      <c r="A21" s="27">
        <v>7</v>
      </c>
      <c r="B21" s="27" t="s">
        <v>162</v>
      </c>
      <c r="C21" s="27" t="s">
        <v>57</v>
      </c>
      <c r="D21" s="28" t="str">
        <f>IF($C21="","",IF(ISNA(MATCH($C21,'Club-Region Mapping'!$A$2:$A$200,0)),"NOT FOUND",INDEX('Club-Region Mapping'!$B$2:$B$200,MATCH($C21,'Club-Region Mapping'!$A$2:$A$200,0))))</f>
        <v>Erie Yacht Club</v>
      </c>
      <c r="E21" s="28" t="str">
        <f>IF($C21="","",IF(ISNA(MATCH($C21,'Club-Region Mapping'!$A$2:$A$200,0)),"NOT FOUND",INDEX('Club-Region Mapping'!$C$2:$C$200,MATCH($C21,'Club-Region Mapping'!$A$2:$A$200,0))))</f>
        <v>Erie</v>
      </c>
      <c r="F21" s="28">
        <f t="shared" si="0"/>
        <v>7</v>
      </c>
      <c r="G21" s="28">
        <f t="shared" si="1"/>
        <v>2</v>
      </c>
      <c r="H21" s="28" t="str">
        <f t="shared" si="2"/>
        <v>Yes</v>
      </c>
      <c r="I21" s="28">
        <f t="shared" si="3"/>
        <v>2</v>
      </c>
      <c r="J21" s="28" t="str">
        <f t="shared" si="4"/>
        <v>Yes</v>
      </c>
    </row>
    <row r="22" spans="1:10" x14ac:dyDescent="0.75">
      <c r="A22" s="27">
        <v>8</v>
      </c>
      <c r="B22" s="27" t="s">
        <v>163</v>
      </c>
      <c r="C22" s="27" t="s">
        <v>57</v>
      </c>
      <c r="D22" s="28" t="str">
        <f>IF($C22="","",IF(ISNA(MATCH($C22,'Club-Region Mapping'!$A$2:$A$200,0)),"NOT FOUND",INDEX('Club-Region Mapping'!$B$2:$B$200,MATCH($C22,'Club-Region Mapping'!$A$2:$A$200,0))))</f>
        <v>Erie Yacht Club</v>
      </c>
      <c r="E22" s="28" t="str">
        <f>IF($C22="","",IF(ISNA(MATCH($C22,'Club-Region Mapping'!$A$2:$A$200,0)),"NOT FOUND",INDEX('Club-Region Mapping'!$C$2:$C$200,MATCH($C22,'Club-Region Mapping'!$A$2:$A$200,0))))</f>
        <v>Erie</v>
      </c>
      <c r="F22" s="28">
        <f t="shared" si="0"/>
        <v>8</v>
      </c>
      <c r="G22" s="28">
        <f t="shared" si="1"/>
        <v>3</v>
      </c>
      <c r="H22" s="28" t="str">
        <f t="shared" si="2"/>
        <v>Yes</v>
      </c>
      <c r="I22" s="28">
        <f t="shared" si="3"/>
        <v>3</v>
      </c>
      <c r="J22" s="28" t="str">
        <f t="shared" si="4"/>
        <v>Yes</v>
      </c>
    </row>
    <row r="23" spans="1:10" x14ac:dyDescent="0.75">
      <c r="A23" s="27"/>
      <c r="B23" s="27"/>
      <c r="C23" s="27"/>
      <c r="D23" s="28" t="str">
        <f>IF($C23="","",IF(ISNA(MATCH($C23,'Club-Region Mapping'!$A$2:$A$200,0)),"NOT FOUND",INDEX('Club-Region Mapping'!$B$2:$B$200,MATCH($C23,'Club-Region Mapping'!$A$2:$A$200,0))))</f>
        <v/>
      </c>
      <c r="E23" s="28" t="str">
        <f>IF($C23="","",IF(ISNA(MATCH($C23,'Club-Region Mapping'!$A$2:$A$200,0)),"NOT FOUND",INDEX('Club-Region Mapping'!$C$2:$C$200,MATCH($C23,'Club-Region Mapping'!$A$2:$A$200,0))))</f>
        <v/>
      </c>
      <c r="F23" s="28" t="str">
        <f t="shared" si="0"/>
        <v/>
      </c>
      <c r="G23" s="28" t="str">
        <f t="shared" si="1"/>
        <v/>
      </c>
      <c r="H23" s="28" t="str">
        <f t="shared" si="2"/>
        <v/>
      </c>
      <c r="I23" s="28" t="str">
        <f t="shared" si="3"/>
        <v/>
      </c>
      <c r="J23" s="28" t="str">
        <f t="shared" si="4"/>
        <v/>
      </c>
    </row>
    <row r="24" spans="1:10" x14ac:dyDescent="0.75">
      <c r="A24" s="27"/>
      <c r="B24" s="27"/>
      <c r="C24" s="27"/>
      <c r="D24" s="28" t="str">
        <f>IF($C24="","",IF(ISNA(MATCH($C24,'Club-Region Mapping'!$A$2:$A$200,0)),"NOT FOUND",INDEX('Club-Region Mapping'!$B$2:$B$200,MATCH($C24,'Club-Region Mapping'!$A$2:$A$200,0))))</f>
        <v/>
      </c>
      <c r="E24" s="28" t="str">
        <f>IF($C24="","",IF(ISNA(MATCH($C24,'Club-Region Mapping'!$A$2:$A$200,0)),"NOT FOUND",INDEX('Club-Region Mapping'!$C$2:$C$200,MATCH($C24,'Club-Region Mapping'!$A$2:$A$200,0))))</f>
        <v/>
      </c>
      <c r="F24" s="28" t="str">
        <f t="shared" si="0"/>
        <v/>
      </c>
      <c r="G24" s="28" t="str">
        <f t="shared" si="1"/>
        <v/>
      </c>
      <c r="H24" s="28" t="str">
        <f t="shared" si="2"/>
        <v/>
      </c>
      <c r="I24" s="28" t="str">
        <f t="shared" si="3"/>
        <v/>
      </c>
      <c r="J24" s="28" t="str">
        <f t="shared" si="4"/>
        <v/>
      </c>
    </row>
    <row r="25" spans="1:10" x14ac:dyDescent="0.75">
      <c r="A25" s="27"/>
      <c r="B25" s="27"/>
      <c r="C25" s="27"/>
      <c r="D25" s="28" t="str">
        <f>IF($C25="","",IF(ISNA(MATCH($C25,'Club-Region Mapping'!$A$2:$A$200,0)),"NOT FOUND",INDEX('Club-Region Mapping'!$B$2:$B$200,MATCH($C25,'Club-Region Mapping'!$A$2:$A$200,0))))</f>
        <v/>
      </c>
      <c r="E25" s="28" t="str">
        <f>IF($C25="","",IF(ISNA(MATCH($C25,'Club-Region Mapping'!$A$2:$A$200,0)),"NOT FOUND",INDEX('Club-Region Mapping'!$C$2:$C$200,MATCH($C25,'Club-Region Mapping'!$A$2:$A$200,0))))</f>
        <v/>
      </c>
      <c r="F25" s="28" t="str">
        <f t="shared" si="0"/>
        <v/>
      </c>
      <c r="G25" s="28" t="str">
        <f t="shared" si="1"/>
        <v/>
      </c>
      <c r="H25" s="28" t="str">
        <f t="shared" si="2"/>
        <v/>
      </c>
      <c r="I25" s="28" t="str">
        <f t="shared" si="3"/>
        <v/>
      </c>
      <c r="J25" s="28" t="str">
        <f t="shared" si="4"/>
        <v/>
      </c>
    </row>
    <row r="26" spans="1:10" x14ac:dyDescent="0.75">
      <c r="A26" s="27"/>
      <c r="B26" s="27"/>
      <c r="C26" s="27"/>
      <c r="D26" s="28" t="str">
        <f>IF($C26="","",IF(ISNA(MATCH($C26,'Club-Region Mapping'!$A$2:$A$200,0)),"NOT FOUND",INDEX('Club-Region Mapping'!$B$2:$B$200,MATCH($C26,'Club-Region Mapping'!$A$2:$A$200,0))))</f>
        <v/>
      </c>
      <c r="E26" s="28" t="str">
        <f>IF($C26="","",IF(ISNA(MATCH($C26,'Club-Region Mapping'!$A$2:$A$200,0)),"NOT FOUND",INDEX('Club-Region Mapping'!$C$2:$C$200,MATCH($C26,'Club-Region Mapping'!$A$2:$A$200,0))))</f>
        <v/>
      </c>
      <c r="F26" s="28" t="str">
        <f t="shared" si="0"/>
        <v/>
      </c>
      <c r="G26" s="28" t="str">
        <f t="shared" si="1"/>
        <v/>
      </c>
      <c r="H26" s="28" t="str">
        <f t="shared" si="2"/>
        <v/>
      </c>
      <c r="I26" s="28" t="str">
        <f t="shared" si="3"/>
        <v/>
      </c>
      <c r="J26" s="28" t="str">
        <f t="shared" si="4"/>
        <v/>
      </c>
    </row>
    <row r="27" spans="1:10" x14ac:dyDescent="0.75">
      <c r="A27" s="27"/>
      <c r="B27" s="27"/>
      <c r="C27" s="27"/>
      <c r="D27" s="28" t="str">
        <f>IF($C27="","",IF(ISNA(MATCH($C27,'Club-Region Mapping'!$A$2:$A$200,0)),"NOT FOUND",INDEX('Club-Region Mapping'!$B$2:$B$200,MATCH($C27,'Club-Region Mapping'!$A$2:$A$200,0))))</f>
        <v/>
      </c>
      <c r="E27" s="28" t="str">
        <f>IF($C27="","",IF(ISNA(MATCH($C27,'Club-Region Mapping'!$A$2:$A$200,0)),"NOT FOUND",INDEX('Club-Region Mapping'!$C$2:$C$200,MATCH($C27,'Club-Region Mapping'!$A$2:$A$200,0))))</f>
        <v/>
      </c>
      <c r="F27" s="28" t="str">
        <f t="shared" si="0"/>
        <v/>
      </c>
      <c r="G27" s="28" t="str">
        <f t="shared" si="1"/>
        <v/>
      </c>
      <c r="H27" s="28" t="str">
        <f t="shared" si="2"/>
        <v/>
      </c>
      <c r="I27" s="28" t="str">
        <f t="shared" si="3"/>
        <v/>
      </c>
      <c r="J27" s="28" t="str">
        <f t="shared" si="4"/>
        <v/>
      </c>
    </row>
    <row r="28" spans="1:10" x14ac:dyDescent="0.75">
      <c r="A28" s="27"/>
      <c r="B28" s="27"/>
      <c r="C28" s="27"/>
      <c r="D28" s="28" t="str">
        <f>IF($C28="","",IF(ISNA(MATCH($C28,'Club-Region Mapping'!$A$2:$A$200,0)),"NOT FOUND",INDEX('Club-Region Mapping'!$B$2:$B$200,MATCH($C28,'Club-Region Mapping'!$A$2:$A$200,0))))</f>
        <v/>
      </c>
      <c r="E28" s="28" t="str">
        <f>IF($C28="","",IF(ISNA(MATCH($C28,'Club-Region Mapping'!$A$2:$A$200,0)),"NOT FOUND",INDEX('Club-Region Mapping'!$C$2:$C$200,MATCH($C28,'Club-Region Mapping'!$A$2:$A$200,0))))</f>
        <v/>
      </c>
      <c r="F28" s="28" t="str">
        <f t="shared" si="0"/>
        <v/>
      </c>
      <c r="G28" s="28" t="str">
        <f t="shared" si="1"/>
        <v/>
      </c>
      <c r="H28" s="28" t="str">
        <f t="shared" si="2"/>
        <v/>
      </c>
      <c r="I28" s="28" t="str">
        <f t="shared" si="3"/>
        <v/>
      </c>
      <c r="J28" s="28" t="str">
        <f t="shared" si="4"/>
        <v/>
      </c>
    </row>
    <row r="29" spans="1:10" x14ac:dyDescent="0.75">
      <c r="A29" s="27"/>
      <c r="B29" s="27"/>
      <c r="C29" s="27"/>
      <c r="D29" s="28" t="str">
        <f>IF($C29="","",IF(ISNA(MATCH($C29,'Club-Region Mapping'!$A$2:$A$200,0)),"NOT FOUND",INDEX('Club-Region Mapping'!$B$2:$B$200,MATCH($C29,'Club-Region Mapping'!$A$2:$A$200,0))))</f>
        <v/>
      </c>
      <c r="E29" s="28" t="str">
        <f>IF($C29="","",IF(ISNA(MATCH($C29,'Club-Region Mapping'!$A$2:$A$200,0)),"NOT FOUND",INDEX('Club-Region Mapping'!$C$2:$C$200,MATCH($C29,'Club-Region Mapping'!$A$2:$A$200,0))))</f>
        <v/>
      </c>
      <c r="F29" s="28" t="str">
        <f t="shared" si="0"/>
        <v/>
      </c>
      <c r="G29" s="28" t="str">
        <f t="shared" si="1"/>
        <v/>
      </c>
      <c r="H29" s="28" t="str">
        <f t="shared" si="2"/>
        <v/>
      </c>
      <c r="I29" s="28" t="str">
        <f t="shared" si="3"/>
        <v/>
      </c>
      <c r="J29" s="28" t="str">
        <f t="shared" si="4"/>
        <v/>
      </c>
    </row>
    <row r="31" spans="1:10" x14ac:dyDescent="0.75">
      <c r="A31" s="2" t="s">
        <v>94</v>
      </c>
      <c r="B31" s="2"/>
      <c r="C31" s="2"/>
      <c r="D31" s="2"/>
      <c r="E31" s="2"/>
      <c r="F31" s="2"/>
      <c r="G31" s="2"/>
      <c r="H31" s="2"/>
      <c r="I31" s="2"/>
      <c r="J31" s="2"/>
    </row>
    <row r="32" spans="1:10" ht="24.75" x14ac:dyDescent="0.75">
      <c r="B32" s="29" t="s">
        <v>49</v>
      </c>
      <c r="C32" s="29" t="s">
        <v>57</v>
      </c>
      <c r="D32" s="29" t="s">
        <v>53</v>
      </c>
    </row>
    <row r="33" spans="1:10" x14ac:dyDescent="0.75">
      <c r="A33" s="28" t="s">
        <v>95</v>
      </c>
      <c r="B33" s="30">
        <f>COUNTIFS($D$15:$D$29,"Buffalo Yacht Club")</f>
        <v>4</v>
      </c>
      <c r="C33" s="30">
        <f>COUNTIFS($D$15:$D$29,"Erie Yacht Club")</f>
        <v>3</v>
      </c>
      <c r="D33" s="30">
        <f>COUNTIFS($D$15:$D$29,"Buffalo Canoe Club")</f>
        <v>0</v>
      </c>
    </row>
    <row r="34" spans="1:10" x14ac:dyDescent="0.75">
      <c r="A34" s="28" t="s">
        <v>96</v>
      </c>
      <c r="B34" s="30">
        <f>IF(COUNTA($B$15:$B$29)&gt;0,MAX(0,3-B33)*10,0)</f>
        <v>0</v>
      </c>
      <c r="C34" s="30">
        <f>IF(COUNTA($B$15:$B$29)&gt;0,MAX(0,3-C33)*10,0)</f>
        <v>0</v>
      </c>
      <c r="D34" s="30">
        <f>IF(COUNTA($B$15:$B$29)&gt;0,MAX(0,3-D33)*10,0)</f>
        <v>30</v>
      </c>
    </row>
    <row r="35" spans="1:10" x14ac:dyDescent="0.75">
      <c r="A35" s="31" t="s">
        <v>97</v>
      </c>
      <c r="B35" s="32">
        <f>SUMIFS($F$15:$F$29,$D$15:$D$29,"Buffalo Yacht Club",$H$15:$H$29,"Yes")+B34</f>
        <v>5.75</v>
      </c>
      <c r="C35" s="32">
        <f>SUMIFS($F$15:$F$29,$D$15:$D$29,"Erie Yacht Club",$H$15:$H$29,"Yes")+C34</f>
        <v>19</v>
      </c>
      <c r="D35" s="32">
        <f>SUMIFS($F$15:$F$29,$D$15:$D$29,"Buffalo Canoe Club",$H$15:$H$29,"Yes")+D34</f>
        <v>30</v>
      </c>
    </row>
    <row r="37" spans="1:10" x14ac:dyDescent="0.75">
      <c r="A37" s="5" t="s">
        <v>98</v>
      </c>
      <c r="B37" s="5"/>
      <c r="C37" s="5"/>
      <c r="D37" s="5"/>
      <c r="E37" s="5"/>
      <c r="F37" s="5"/>
      <c r="G37" s="5"/>
      <c r="H37" s="5"/>
      <c r="I37" s="5"/>
      <c r="J37" s="5"/>
    </row>
    <row r="38" spans="1:10" ht="24.75" x14ac:dyDescent="0.75">
      <c r="B38" s="33" t="s">
        <v>50</v>
      </c>
      <c r="C38" s="33" t="s">
        <v>58</v>
      </c>
      <c r="D38" s="33" t="s">
        <v>60</v>
      </c>
      <c r="E38" s="33" t="s">
        <v>70</v>
      </c>
      <c r="F38" s="33" t="s">
        <v>68</v>
      </c>
    </row>
    <row r="39" spans="1:10" x14ac:dyDescent="0.75">
      <c r="A39" s="34" t="s">
        <v>95</v>
      </c>
      <c r="B39" s="30">
        <f>COUNTIFS($E$15:$E$29,"Buffalo")</f>
        <v>5</v>
      </c>
      <c r="C39" s="30">
        <f>COUNTIFS($E$15:$E$29,"Erie")</f>
        <v>3</v>
      </c>
      <c r="D39" s="30">
        <f>COUNTIFS($E$15:$E$29,"Port Dover")</f>
        <v>0</v>
      </c>
      <c r="E39" s="30">
        <f>COUNTIFS($E$15:$E$29,"Dunkirk")</f>
        <v>0</v>
      </c>
      <c r="F39" s="30">
        <f>COUNTIFS($E$15:$E$29,"Port Colborne")</f>
        <v>0</v>
      </c>
    </row>
    <row r="40" spans="1:10" x14ac:dyDescent="0.75">
      <c r="A40" s="34" t="s">
        <v>96</v>
      </c>
      <c r="B40" s="30">
        <f>IF(COUNTA($B$15:$B$29)&gt;0,MAX(0,3-B39)*10,0)</f>
        <v>0</v>
      </c>
      <c r="C40" s="30">
        <f>IF(COUNTA($B$15:$B$29)&gt;0,MAX(0,3-C39)*10,0)</f>
        <v>0</v>
      </c>
      <c r="D40" s="30">
        <f>IF(COUNTA($B$15:$B$29)&gt;0,MAX(0,3-D39)*10,0)</f>
        <v>30</v>
      </c>
      <c r="E40" s="30">
        <f>IF(COUNTA($B$15:$B$29)&gt;0,MAX(0,3-E39)*10,0)</f>
        <v>30</v>
      </c>
      <c r="F40" s="30">
        <f>IF(COUNTA($B$15:$B$29)&gt;0,MAX(0,3-F39)*10,0)</f>
        <v>30</v>
      </c>
    </row>
    <row r="41" spans="1:10" x14ac:dyDescent="0.75">
      <c r="A41" s="34" t="s">
        <v>99</v>
      </c>
      <c r="B41" s="25">
        <f>SUMIFS($F$15:$F$29,$E$15:$E$29,"Buffalo",$J$15:$J$29,"Yes")+B40</f>
        <v>5.75</v>
      </c>
      <c r="C41" s="25">
        <f>SUMIFS($F$15:$F$29,$E$15:$E$29,"Erie",$J$15:$J$29,"Yes")+C40</f>
        <v>19</v>
      </c>
      <c r="D41" s="25">
        <f>SUMIFS($F$15:$F$29,$E$15:$E$29,"Port Dover",$J$15:$J$29,"Yes")+D40</f>
        <v>30</v>
      </c>
      <c r="E41" s="25">
        <f>SUMIFS($F$15:$F$29,$E$15:$E$29,"Dunkirk",$J$15:$J$29,"Yes")+E40</f>
        <v>30</v>
      </c>
      <c r="F41" s="25">
        <f>SUMIFS($F$15:$F$29,$E$15:$E$29,"Port Colborne",$J$15:$J$29,"Yes")+F40</f>
        <v>30</v>
      </c>
    </row>
    <row r="43" spans="1:10" ht="15.5" x14ac:dyDescent="0.75">
      <c r="A43" s="3" t="s">
        <v>100</v>
      </c>
      <c r="B43" s="3"/>
      <c r="C43" s="3"/>
      <c r="D43" s="3"/>
      <c r="E43" s="3"/>
      <c r="F43" s="3"/>
      <c r="G43" s="3"/>
      <c r="H43" s="3"/>
      <c r="I43" s="3"/>
      <c r="J43" s="3"/>
    </row>
    <row r="44" spans="1:10" ht="26" x14ac:dyDescent="0.75">
      <c r="A44" s="26" t="s">
        <v>84</v>
      </c>
      <c r="B44" s="26" t="s">
        <v>85</v>
      </c>
      <c r="C44" s="26" t="s">
        <v>86</v>
      </c>
      <c r="D44" s="26" t="s">
        <v>87</v>
      </c>
      <c r="E44" s="26" t="s">
        <v>88</v>
      </c>
      <c r="F44" s="26" t="s">
        <v>89</v>
      </c>
      <c r="G44" s="26" t="s">
        <v>90</v>
      </c>
      <c r="H44" s="26" t="s">
        <v>91</v>
      </c>
      <c r="I44" s="26" t="s">
        <v>92</v>
      </c>
      <c r="J44" s="26" t="s">
        <v>93</v>
      </c>
    </row>
    <row r="45" spans="1:10" x14ac:dyDescent="0.75">
      <c r="A45" s="27">
        <v>1</v>
      </c>
      <c r="B45" s="27" t="s">
        <v>151</v>
      </c>
      <c r="C45" s="27" t="s">
        <v>57</v>
      </c>
      <c r="D45" s="28" t="str">
        <f>IF($C45="","",IF(ISNA(MATCH($C45,'Club-Region Mapping'!$A$2:$A$200,0)),"NOT FOUND",INDEX('Club-Region Mapping'!$B$2:$B$200,MATCH($C45,'Club-Region Mapping'!$A$2:$A$200,0))))</f>
        <v>Erie Yacht Club</v>
      </c>
      <c r="E45" s="28" t="str">
        <f>IF($C45="","",IF(ISNA(MATCH($C45,'Club-Region Mapping'!$A$2:$A$200,0)),"NOT FOUND",INDEX('Club-Region Mapping'!$C$2:$C$200,MATCH($C45,'Club-Region Mapping'!$A$2:$A$200,0))))</f>
        <v>Erie</v>
      </c>
      <c r="F45" s="28">
        <f t="shared" ref="F45:F59" si="5">IF($A45="","",IF($A45=1,0.75,$A45))</f>
        <v>0.75</v>
      </c>
      <c r="G45" s="28">
        <f t="shared" ref="G45:G59" si="6">IF(OR($A45="",$D45="",$D45="NOT FOUND"),"",COUNTIFS($D$45:$D$59,$D45,$A$45:$A$59,"&lt;="&amp;$A45))</f>
        <v>1</v>
      </c>
      <c r="H45" s="28" t="str">
        <f t="shared" ref="H45:H59" si="7">IF($G45="","",IF($G45&lt;=3,"Yes","No"))</f>
        <v>Yes</v>
      </c>
      <c r="I45" s="28">
        <f t="shared" ref="I45:I59" si="8">IF(OR($A45="",$E45="",$E45="NOT FOUND"),"",COUNTIFS($E$45:$E$59,$E45,$A$45:$A$59,"&lt;="&amp;$A45))</f>
        <v>1</v>
      </c>
      <c r="J45" s="28" t="str">
        <f t="shared" ref="J45:J59" si="9">IF($I45="","",IF($I45&lt;=3,"Yes","No"))</f>
        <v>Yes</v>
      </c>
    </row>
    <row r="46" spans="1:10" x14ac:dyDescent="0.75">
      <c r="A46" s="27">
        <v>2</v>
      </c>
      <c r="B46" s="27" t="s">
        <v>127</v>
      </c>
      <c r="C46" s="27" t="s">
        <v>57</v>
      </c>
      <c r="D46" s="28" t="str">
        <f>IF($C46="","",IF(ISNA(MATCH($C46,'Club-Region Mapping'!$A$2:$A$200,0)),"NOT FOUND",INDEX('Club-Region Mapping'!$B$2:$B$200,MATCH($C46,'Club-Region Mapping'!$A$2:$A$200,0))))</f>
        <v>Erie Yacht Club</v>
      </c>
      <c r="E46" s="28" t="str">
        <f>IF($C46="","",IF(ISNA(MATCH($C46,'Club-Region Mapping'!$A$2:$A$200,0)),"NOT FOUND",INDEX('Club-Region Mapping'!$C$2:$C$200,MATCH($C46,'Club-Region Mapping'!$A$2:$A$200,0))))</f>
        <v>Erie</v>
      </c>
      <c r="F46" s="28">
        <f t="shared" si="5"/>
        <v>2</v>
      </c>
      <c r="G46" s="28">
        <f t="shared" si="6"/>
        <v>2</v>
      </c>
      <c r="H46" s="28" t="str">
        <f t="shared" si="7"/>
        <v>Yes</v>
      </c>
      <c r="I46" s="28">
        <f t="shared" si="8"/>
        <v>2</v>
      </c>
      <c r="J46" s="28" t="str">
        <f t="shared" si="9"/>
        <v>Yes</v>
      </c>
    </row>
    <row r="47" spans="1:10" x14ac:dyDescent="0.75">
      <c r="A47" s="27">
        <v>3</v>
      </c>
      <c r="B47" s="27" t="s">
        <v>164</v>
      </c>
      <c r="C47" s="27" t="s">
        <v>53</v>
      </c>
      <c r="D47" s="28" t="str">
        <f>IF($C47="","",IF(ISNA(MATCH($C47,'Club-Region Mapping'!$A$2:$A$200,0)),"NOT FOUND",INDEX('Club-Region Mapping'!$B$2:$B$200,MATCH($C47,'Club-Region Mapping'!$A$2:$A$200,0))))</f>
        <v>Buffalo Canoe Club</v>
      </c>
      <c r="E47" s="28" t="str">
        <f>IF($C47="","",IF(ISNA(MATCH($C47,'Club-Region Mapping'!$A$2:$A$200,0)),"NOT FOUND",INDEX('Club-Region Mapping'!$C$2:$C$200,MATCH($C47,'Club-Region Mapping'!$A$2:$A$200,0))))</f>
        <v>Buffalo</v>
      </c>
      <c r="F47" s="28">
        <f t="shared" si="5"/>
        <v>3</v>
      </c>
      <c r="G47" s="28">
        <f t="shared" si="6"/>
        <v>1</v>
      </c>
      <c r="H47" s="28" t="str">
        <f t="shared" si="7"/>
        <v>Yes</v>
      </c>
      <c r="I47" s="28">
        <f t="shared" si="8"/>
        <v>1</v>
      </c>
      <c r="J47" s="28" t="str">
        <f t="shared" si="9"/>
        <v>Yes</v>
      </c>
    </row>
    <row r="48" spans="1:10" x14ac:dyDescent="0.75">
      <c r="A48" s="27">
        <v>4</v>
      </c>
      <c r="B48" s="27" t="s">
        <v>132</v>
      </c>
      <c r="C48" s="27" t="s">
        <v>57</v>
      </c>
      <c r="D48" s="28" t="str">
        <f>IF($C48="","",IF(ISNA(MATCH($C48,'Club-Region Mapping'!$A$2:$A$200,0)),"NOT FOUND",INDEX('Club-Region Mapping'!$B$2:$B$200,MATCH($C48,'Club-Region Mapping'!$A$2:$A$200,0))))</f>
        <v>Erie Yacht Club</v>
      </c>
      <c r="E48" s="28" t="str">
        <f>IF($C48="","",IF(ISNA(MATCH($C48,'Club-Region Mapping'!$A$2:$A$200,0)),"NOT FOUND",INDEX('Club-Region Mapping'!$C$2:$C$200,MATCH($C48,'Club-Region Mapping'!$A$2:$A$200,0))))</f>
        <v>Erie</v>
      </c>
      <c r="F48" s="28">
        <f t="shared" si="5"/>
        <v>4</v>
      </c>
      <c r="G48" s="28">
        <f t="shared" si="6"/>
        <v>3</v>
      </c>
      <c r="H48" s="28" t="str">
        <f t="shared" si="7"/>
        <v>Yes</v>
      </c>
      <c r="I48" s="28">
        <f t="shared" si="8"/>
        <v>3</v>
      </c>
      <c r="J48" s="28" t="str">
        <f t="shared" si="9"/>
        <v>Yes</v>
      </c>
    </row>
    <row r="49" spans="1:10" x14ac:dyDescent="0.75">
      <c r="A49" s="27">
        <v>5</v>
      </c>
      <c r="B49" s="27" t="s">
        <v>128</v>
      </c>
      <c r="C49" s="27" t="s">
        <v>57</v>
      </c>
      <c r="D49" s="28" t="str">
        <f>IF($C49="","",IF(ISNA(MATCH($C49,'Club-Region Mapping'!$A$2:$A$200,0)),"NOT FOUND",INDEX('Club-Region Mapping'!$B$2:$B$200,MATCH($C49,'Club-Region Mapping'!$A$2:$A$200,0))))</f>
        <v>Erie Yacht Club</v>
      </c>
      <c r="E49" s="28" t="str">
        <f>IF($C49="","",IF(ISNA(MATCH($C49,'Club-Region Mapping'!$A$2:$A$200,0)),"NOT FOUND",INDEX('Club-Region Mapping'!$C$2:$C$200,MATCH($C49,'Club-Region Mapping'!$A$2:$A$200,0))))</f>
        <v>Erie</v>
      </c>
      <c r="F49" s="28">
        <f t="shared" si="5"/>
        <v>5</v>
      </c>
      <c r="G49" s="28">
        <f t="shared" si="6"/>
        <v>4</v>
      </c>
      <c r="H49" s="28" t="str">
        <f t="shared" si="7"/>
        <v>No</v>
      </c>
      <c r="I49" s="28">
        <f t="shared" si="8"/>
        <v>4</v>
      </c>
      <c r="J49" s="28" t="str">
        <f t="shared" si="9"/>
        <v>No</v>
      </c>
    </row>
    <row r="50" spans="1:10" x14ac:dyDescent="0.75">
      <c r="A50" s="27">
        <v>6</v>
      </c>
      <c r="B50" s="27" t="s">
        <v>129</v>
      </c>
      <c r="C50" s="27" t="s">
        <v>49</v>
      </c>
      <c r="D50" s="28" t="str">
        <f>IF($C50="","",IF(ISNA(MATCH($C50,'Club-Region Mapping'!$A$2:$A$200,0)),"NOT FOUND",INDEX('Club-Region Mapping'!$B$2:$B$200,MATCH($C50,'Club-Region Mapping'!$A$2:$A$200,0))))</f>
        <v>Buffalo Yacht Club</v>
      </c>
      <c r="E50" s="28" t="str">
        <f>IF($C50="","",IF(ISNA(MATCH($C50,'Club-Region Mapping'!$A$2:$A$200,0)),"NOT FOUND",INDEX('Club-Region Mapping'!$C$2:$C$200,MATCH($C50,'Club-Region Mapping'!$A$2:$A$200,0))))</f>
        <v>Buffalo</v>
      </c>
      <c r="F50" s="28">
        <f t="shared" si="5"/>
        <v>6</v>
      </c>
      <c r="G50" s="28">
        <f t="shared" si="6"/>
        <v>1</v>
      </c>
      <c r="H50" s="28" t="str">
        <f t="shared" si="7"/>
        <v>Yes</v>
      </c>
      <c r="I50" s="28">
        <f t="shared" si="8"/>
        <v>2</v>
      </c>
      <c r="J50" s="28" t="str">
        <f t="shared" si="9"/>
        <v>Yes</v>
      </c>
    </row>
    <row r="51" spans="1:10" x14ac:dyDescent="0.75">
      <c r="A51" s="27">
        <v>7</v>
      </c>
      <c r="B51" s="27" t="s">
        <v>130</v>
      </c>
      <c r="C51" s="27" t="s">
        <v>51</v>
      </c>
      <c r="D51" s="28">
        <f>IF($C51="","",IF(ISNA(MATCH($C51,'Club-Region Mapping'!$A$2:$A$200,0)),"NOT FOUND",INDEX('Club-Region Mapping'!$B$2:$B$200,MATCH($C51,'Club-Region Mapping'!$A$2:$A$200,0))))</f>
        <v>0</v>
      </c>
      <c r="E51" s="28" t="str">
        <f>IF($C51="","",IF(ISNA(MATCH($C51,'Club-Region Mapping'!$A$2:$A$200,0)),"NOT FOUND",INDEX('Club-Region Mapping'!$C$2:$C$200,MATCH($C51,'Club-Region Mapping'!$A$2:$A$200,0))))</f>
        <v>Buffalo</v>
      </c>
      <c r="F51" s="28">
        <f t="shared" si="5"/>
        <v>7</v>
      </c>
      <c r="G51" s="28">
        <f t="shared" si="6"/>
        <v>1</v>
      </c>
      <c r="H51" s="28" t="str">
        <f t="shared" si="7"/>
        <v>Yes</v>
      </c>
      <c r="I51" s="28">
        <f t="shared" si="8"/>
        <v>3</v>
      </c>
      <c r="J51" s="28" t="str">
        <f t="shared" si="9"/>
        <v>Yes</v>
      </c>
    </row>
    <row r="52" spans="1:10" x14ac:dyDescent="0.75">
      <c r="A52" s="27">
        <v>8</v>
      </c>
      <c r="B52" s="27" t="s">
        <v>138</v>
      </c>
      <c r="C52" s="27" t="s">
        <v>57</v>
      </c>
      <c r="D52" s="28" t="str">
        <f>IF($C52="","",IF(ISNA(MATCH($C52,'Club-Region Mapping'!$A$2:$A$200,0)),"NOT FOUND",INDEX('Club-Region Mapping'!$B$2:$B$200,MATCH($C52,'Club-Region Mapping'!$A$2:$A$200,0))))</f>
        <v>Erie Yacht Club</v>
      </c>
      <c r="E52" s="28" t="str">
        <f>IF($C52="","",IF(ISNA(MATCH($C52,'Club-Region Mapping'!$A$2:$A$200,0)),"NOT FOUND",INDEX('Club-Region Mapping'!$C$2:$C$200,MATCH($C52,'Club-Region Mapping'!$A$2:$A$200,0))))</f>
        <v>Erie</v>
      </c>
      <c r="F52" s="28">
        <f t="shared" si="5"/>
        <v>8</v>
      </c>
      <c r="G52" s="28">
        <f t="shared" si="6"/>
        <v>5</v>
      </c>
      <c r="H52" s="28" t="str">
        <f t="shared" si="7"/>
        <v>No</v>
      </c>
      <c r="I52" s="28">
        <f t="shared" si="8"/>
        <v>5</v>
      </c>
      <c r="J52" s="28" t="str">
        <f t="shared" si="9"/>
        <v>No</v>
      </c>
    </row>
    <row r="53" spans="1:10" x14ac:dyDescent="0.75">
      <c r="A53" s="27">
        <v>9</v>
      </c>
      <c r="B53" s="27" t="s">
        <v>137</v>
      </c>
      <c r="C53" s="27" t="s">
        <v>57</v>
      </c>
      <c r="D53" s="28" t="str">
        <f>IF($C53="","",IF(ISNA(MATCH($C53,'Club-Region Mapping'!$A$2:$A$200,0)),"NOT FOUND",INDEX('Club-Region Mapping'!$B$2:$B$200,MATCH($C53,'Club-Region Mapping'!$A$2:$A$200,0))))</f>
        <v>Erie Yacht Club</v>
      </c>
      <c r="E53" s="28" t="str">
        <f>IF($C53="","",IF(ISNA(MATCH($C53,'Club-Region Mapping'!$A$2:$A$200,0)),"NOT FOUND",INDEX('Club-Region Mapping'!$C$2:$C$200,MATCH($C53,'Club-Region Mapping'!$A$2:$A$200,0))))</f>
        <v>Erie</v>
      </c>
      <c r="F53" s="28">
        <f t="shared" si="5"/>
        <v>9</v>
      </c>
      <c r="G53" s="28">
        <f t="shared" si="6"/>
        <v>6</v>
      </c>
      <c r="H53" s="28" t="str">
        <f t="shared" si="7"/>
        <v>No</v>
      </c>
      <c r="I53" s="28">
        <f t="shared" si="8"/>
        <v>6</v>
      </c>
      <c r="J53" s="28" t="str">
        <f t="shared" si="9"/>
        <v>No</v>
      </c>
    </row>
    <row r="54" spans="1:10" x14ac:dyDescent="0.75">
      <c r="A54" s="27"/>
      <c r="B54" s="27"/>
      <c r="C54" s="27"/>
      <c r="D54" s="28" t="str">
        <f>IF($C54="","",IF(ISNA(MATCH($C54,'Club-Region Mapping'!$A$2:$A$200,0)),"NOT FOUND",INDEX('Club-Region Mapping'!$B$2:$B$200,MATCH($C54,'Club-Region Mapping'!$A$2:$A$200,0))))</f>
        <v/>
      </c>
      <c r="E54" s="28" t="str">
        <f>IF($C54="","",IF(ISNA(MATCH($C54,'Club-Region Mapping'!$A$2:$A$200,0)),"NOT FOUND",INDEX('Club-Region Mapping'!$C$2:$C$200,MATCH($C54,'Club-Region Mapping'!$A$2:$A$200,0))))</f>
        <v/>
      </c>
      <c r="F54" s="28" t="str">
        <f t="shared" si="5"/>
        <v/>
      </c>
      <c r="G54" s="28" t="str">
        <f t="shared" si="6"/>
        <v/>
      </c>
      <c r="H54" s="28" t="str">
        <f t="shared" si="7"/>
        <v/>
      </c>
      <c r="I54" s="28" t="str">
        <f t="shared" si="8"/>
        <v/>
      </c>
      <c r="J54" s="28" t="str">
        <f t="shared" si="9"/>
        <v/>
      </c>
    </row>
    <row r="55" spans="1:10" x14ac:dyDescent="0.75">
      <c r="A55" s="27"/>
      <c r="B55" s="27"/>
      <c r="C55" s="27"/>
      <c r="D55" s="28" t="str">
        <f>IF($C55="","",IF(ISNA(MATCH($C55,'Club-Region Mapping'!$A$2:$A$200,0)),"NOT FOUND",INDEX('Club-Region Mapping'!$B$2:$B$200,MATCH($C55,'Club-Region Mapping'!$A$2:$A$200,0))))</f>
        <v/>
      </c>
      <c r="E55" s="28" t="str">
        <f>IF($C55="","",IF(ISNA(MATCH($C55,'Club-Region Mapping'!$A$2:$A$200,0)),"NOT FOUND",INDEX('Club-Region Mapping'!$C$2:$C$200,MATCH($C55,'Club-Region Mapping'!$A$2:$A$200,0))))</f>
        <v/>
      </c>
      <c r="F55" s="28" t="str">
        <f t="shared" si="5"/>
        <v/>
      </c>
      <c r="G55" s="28" t="str">
        <f t="shared" si="6"/>
        <v/>
      </c>
      <c r="H55" s="28" t="str">
        <f t="shared" si="7"/>
        <v/>
      </c>
      <c r="I55" s="28" t="str">
        <f t="shared" si="8"/>
        <v/>
      </c>
      <c r="J55" s="28" t="str">
        <f t="shared" si="9"/>
        <v/>
      </c>
    </row>
    <row r="56" spans="1:10" x14ac:dyDescent="0.75">
      <c r="A56" s="27"/>
      <c r="B56" s="27"/>
      <c r="C56" s="27"/>
      <c r="D56" s="28" t="str">
        <f>IF($C56="","",IF(ISNA(MATCH($C56,'Club-Region Mapping'!$A$2:$A$200,0)),"NOT FOUND",INDEX('Club-Region Mapping'!$B$2:$B$200,MATCH($C56,'Club-Region Mapping'!$A$2:$A$200,0))))</f>
        <v/>
      </c>
      <c r="E56" s="28" t="str">
        <f>IF($C56="","",IF(ISNA(MATCH($C56,'Club-Region Mapping'!$A$2:$A$200,0)),"NOT FOUND",INDEX('Club-Region Mapping'!$C$2:$C$200,MATCH($C56,'Club-Region Mapping'!$A$2:$A$200,0))))</f>
        <v/>
      </c>
      <c r="F56" s="28" t="str">
        <f t="shared" si="5"/>
        <v/>
      </c>
      <c r="G56" s="28" t="str">
        <f t="shared" si="6"/>
        <v/>
      </c>
      <c r="H56" s="28" t="str">
        <f t="shared" si="7"/>
        <v/>
      </c>
      <c r="I56" s="28" t="str">
        <f t="shared" si="8"/>
        <v/>
      </c>
      <c r="J56" s="28" t="str">
        <f t="shared" si="9"/>
        <v/>
      </c>
    </row>
    <row r="57" spans="1:10" x14ac:dyDescent="0.75">
      <c r="A57" s="27"/>
      <c r="B57" s="27"/>
      <c r="C57" s="27"/>
      <c r="D57" s="28" t="str">
        <f>IF($C57="","",IF(ISNA(MATCH($C57,'Club-Region Mapping'!$A$2:$A$200,0)),"NOT FOUND",INDEX('Club-Region Mapping'!$B$2:$B$200,MATCH($C57,'Club-Region Mapping'!$A$2:$A$200,0))))</f>
        <v/>
      </c>
      <c r="E57" s="28" t="str">
        <f>IF($C57="","",IF(ISNA(MATCH($C57,'Club-Region Mapping'!$A$2:$A$200,0)),"NOT FOUND",INDEX('Club-Region Mapping'!$C$2:$C$200,MATCH($C57,'Club-Region Mapping'!$A$2:$A$200,0))))</f>
        <v/>
      </c>
      <c r="F57" s="28" t="str">
        <f t="shared" si="5"/>
        <v/>
      </c>
      <c r="G57" s="28" t="str">
        <f t="shared" si="6"/>
        <v/>
      </c>
      <c r="H57" s="28" t="str">
        <f t="shared" si="7"/>
        <v/>
      </c>
      <c r="I57" s="28" t="str">
        <f t="shared" si="8"/>
        <v/>
      </c>
      <c r="J57" s="28" t="str">
        <f t="shared" si="9"/>
        <v/>
      </c>
    </row>
    <row r="58" spans="1:10" x14ac:dyDescent="0.75">
      <c r="A58" s="27"/>
      <c r="B58" s="27"/>
      <c r="C58" s="27"/>
      <c r="D58" s="28" t="str">
        <f>IF($C58="","",IF(ISNA(MATCH($C58,'Club-Region Mapping'!$A$2:$A$200,0)),"NOT FOUND",INDEX('Club-Region Mapping'!$B$2:$B$200,MATCH($C58,'Club-Region Mapping'!$A$2:$A$200,0))))</f>
        <v/>
      </c>
      <c r="E58" s="28" t="str">
        <f>IF($C58="","",IF(ISNA(MATCH($C58,'Club-Region Mapping'!$A$2:$A$200,0)),"NOT FOUND",INDEX('Club-Region Mapping'!$C$2:$C$200,MATCH($C58,'Club-Region Mapping'!$A$2:$A$200,0))))</f>
        <v/>
      </c>
      <c r="F58" s="28" t="str">
        <f t="shared" si="5"/>
        <v/>
      </c>
      <c r="G58" s="28" t="str">
        <f t="shared" si="6"/>
        <v/>
      </c>
      <c r="H58" s="28" t="str">
        <f t="shared" si="7"/>
        <v/>
      </c>
      <c r="I58" s="28" t="str">
        <f t="shared" si="8"/>
        <v/>
      </c>
      <c r="J58" s="28" t="str">
        <f t="shared" si="9"/>
        <v/>
      </c>
    </row>
    <row r="59" spans="1:10" x14ac:dyDescent="0.75">
      <c r="A59" s="27"/>
      <c r="B59" s="27"/>
      <c r="C59" s="27"/>
      <c r="D59" s="28" t="str">
        <f>IF($C59="","",IF(ISNA(MATCH($C59,'Club-Region Mapping'!$A$2:$A$200,0)),"NOT FOUND",INDEX('Club-Region Mapping'!$B$2:$B$200,MATCH($C59,'Club-Region Mapping'!$A$2:$A$200,0))))</f>
        <v/>
      </c>
      <c r="E59" s="28" t="str">
        <f>IF($C59="","",IF(ISNA(MATCH($C59,'Club-Region Mapping'!$A$2:$A$200,0)),"NOT FOUND",INDEX('Club-Region Mapping'!$C$2:$C$200,MATCH($C59,'Club-Region Mapping'!$A$2:$A$200,0))))</f>
        <v/>
      </c>
      <c r="F59" s="28" t="str">
        <f t="shared" si="5"/>
        <v/>
      </c>
      <c r="G59" s="28" t="str">
        <f t="shared" si="6"/>
        <v/>
      </c>
      <c r="H59" s="28" t="str">
        <f t="shared" si="7"/>
        <v/>
      </c>
      <c r="I59" s="28" t="str">
        <f t="shared" si="8"/>
        <v/>
      </c>
      <c r="J59" s="28" t="str">
        <f t="shared" si="9"/>
        <v/>
      </c>
    </row>
    <row r="61" spans="1:10" x14ac:dyDescent="0.75">
      <c r="A61" s="2" t="s">
        <v>101</v>
      </c>
      <c r="B61" s="2"/>
      <c r="C61" s="2"/>
      <c r="D61" s="2"/>
      <c r="E61" s="2"/>
      <c r="F61" s="2"/>
      <c r="G61" s="2"/>
      <c r="H61" s="2"/>
      <c r="I61" s="2"/>
      <c r="J61" s="2"/>
    </row>
    <row r="62" spans="1:10" ht="24.75" x14ac:dyDescent="0.75">
      <c r="B62" s="29" t="s">
        <v>49</v>
      </c>
      <c r="C62" s="29" t="s">
        <v>57</v>
      </c>
      <c r="D62" s="29" t="s">
        <v>53</v>
      </c>
    </row>
    <row r="63" spans="1:10" x14ac:dyDescent="0.75">
      <c r="A63" s="28" t="s">
        <v>95</v>
      </c>
      <c r="B63" s="30">
        <f>COUNTIFS($D$45:$D$59,"Buffalo Yacht Club")</f>
        <v>1</v>
      </c>
      <c r="C63" s="30">
        <f>COUNTIFS($D$45:$D$59,"Erie Yacht Club")</f>
        <v>6</v>
      </c>
      <c r="D63" s="30">
        <f>COUNTIFS($D$45:$D$59,"Buffalo Canoe Club")</f>
        <v>1</v>
      </c>
    </row>
    <row r="64" spans="1:10" x14ac:dyDescent="0.75">
      <c r="A64" s="28" t="s">
        <v>96</v>
      </c>
      <c r="B64" s="30">
        <f>IF(COUNTA($B$45:$B$59)&gt;0,MAX(0,3-B63)*10,0)</f>
        <v>20</v>
      </c>
      <c r="C64" s="30">
        <f>IF(COUNTA($B$45:$B$59)&gt;0,MAX(0,3-C63)*10,0)</f>
        <v>0</v>
      </c>
      <c r="D64" s="30">
        <f>IF(COUNTA($B$45:$B$59)&gt;0,MAX(0,3-D63)*10,0)</f>
        <v>20</v>
      </c>
    </row>
    <row r="65" spans="1:10" x14ac:dyDescent="0.75">
      <c r="A65" s="31" t="s">
        <v>102</v>
      </c>
      <c r="B65" s="32">
        <f>SUMIFS($F$45:$F$59,$D$45:$D$59,"Buffalo Yacht Club",$H$45:$H$59,"Yes")+B64</f>
        <v>26</v>
      </c>
      <c r="C65" s="32">
        <f>SUMIFS($F$45:$F$59,$D$45:$D$59,"Erie Yacht Club",$H$45:$H$59,"Yes")+C64</f>
        <v>6.75</v>
      </c>
      <c r="D65" s="32">
        <f>SUMIFS($F$45:$F$59,$D$45:$D$59,"Buffalo Canoe Club",$H$45:$H$59,"Yes")+D64</f>
        <v>23</v>
      </c>
    </row>
    <row r="67" spans="1:10" x14ac:dyDescent="0.75">
      <c r="A67" s="5" t="s">
        <v>103</v>
      </c>
      <c r="B67" s="5"/>
      <c r="C67" s="5"/>
      <c r="D67" s="5"/>
      <c r="E67" s="5"/>
      <c r="F67" s="5"/>
      <c r="G67" s="5"/>
      <c r="H67" s="5"/>
      <c r="I67" s="5"/>
      <c r="J67" s="5"/>
    </row>
    <row r="68" spans="1:10" ht="24.75" x14ac:dyDescent="0.75">
      <c r="B68" s="33" t="s">
        <v>50</v>
      </c>
      <c r="C68" s="33" t="s">
        <v>58</v>
      </c>
      <c r="D68" s="33" t="s">
        <v>60</v>
      </c>
      <c r="E68" s="33" t="s">
        <v>70</v>
      </c>
      <c r="F68" s="33" t="s">
        <v>68</v>
      </c>
    </row>
    <row r="69" spans="1:10" x14ac:dyDescent="0.75">
      <c r="A69" s="34" t="s">
        <v>95</v>
      </c>
      <c r="B69" s="30">
        <f>COUNTIFS($E$45:$E$59,"Buffalo")</f>
        <v>3</v>
      </c>
      <c r="C69" s="30">
        <f>COUNTIFS($E$45:$E$59,"Erie")</f>
        <v>6</v>
      </c>
      <c r="D69" s="30">
        <f>COUNTIFS($E$45:$E$59,"Port Dover")</f>
        <v>0</v>
      </c>
      <c r="E69" s="30">
        <f>COUNTIFS($E$45:$E$59,"Dunkirk")</f>
        <v>0</v>
      </c>
      <c r="F69" s="30">
        <f>COUNTIFS($E$45:$E$59,"Port Colborne")</f>
        <v>0</v>
      </c>
    </row>
    <row r="70" spans="1:10" x14ac:dyDescent="0.75">
      <c r="A70" s="34" t="s">
        <v>96</v>
      </c>
      <c r="B70" s="30">
        <f>IF(COUNTA($B$45:$B$59)&gt;0,MAX(0,3-B69)*10,0)</f>
        <v>0</v>
      </c>
      <c r="C70" s="30">
        <f>IF(COUNTA($B$45:$B$59)&gt;0,MAX(0,3-C69)*10,0)</f>
        <v>0</v>
      </c>
      <c r="D70" s="30">
        <f>IF(COUNTA($B$45:$B$59)&gt;0,MAX(0,3-D69)*10,0)</f>
        <v>30</v>
      </c>
      <c r="E70" s="30">
        <f>IF(COUNTA($B$45:$B$59)&gt;0,MAX(0,3-E69)*10,0)</f>
        <v>30</v>
      </c>
      <c r="F70" s="30">
        <f>IF(COUNTA($B$45:$B$59)&gt;0,MAX(0,3-F69)*10,0)</f>
        <v>30</v>
      </c>
    </row>
    <row r="71" spans="1:10" x14ac:dyDescent="0.75">
      <c r="A71" s="34" t="s">
        <v>104</v>
      </c>
      <c r="B71" s="25">
        <f>SUMIFS($F$45:$F$59,$E$45:$E$59,"Buffalo",$J$45:$J$59,"Yes")+B70</f>
        <v>16</v>
      </c>
      <c r="C71" s="25">
        <f>SUMIFS($F$45:$F$59,$E$45:$E$59,"Erie",$J$45:$J$59,"Yes")+C70</f>
        <v>6.75</v>
      </c>
      <c r="D71" s="25">
        <f>SUMIFS($F$45:$F$59,$E$45:$E$59,"Port Dover",$J$45:$J$59,"Yes")+D70</f>
        <v>30</v>
      </c>
      <c r="E71" s="25">
        <f>SUMIFS($F$45:$F$59,$E$45:$E$59,"Dunkirk",$J$45:$J$59,"Yes")+E70</f>
        <v>30</v>
      </c>
      <c r="F71" s="25">
        <f>SUMIFS($F$45:$F$59,$E$45:$E$59,"Port Colborne",$J$45:$J$59,"Yes")+F70</f>
        <v>30</v>
      </c>
    </row>
    <row r="73" spans="1:10" ht="15.5" x14ac:dyDescent="0.75">
      <c r="A73" s="3" t="s">
        <v>105</v>
      </c>
      <c r="B73" s="3"/>
      <c r="C73" s="3"/>
      <c r="D73" s="3"/>
      <c r="E73" s="3"/>
      <c r="F73" s="3"/>
      <c r="G73" s="3"/>
      <c r="H73" s="3"/>
      <c r="I73" s="3"/>
      <c r="J73" s="3"/>
    </row>
    <row r="74" spans="1:10" ht="26" x14ac:dyDescent="0.75">
      <c r="A74" s="26" t="s">
        <v>84</v>
      </c>
      <c r="B74" s="26" t="s">
        <v>85</v>
      </c>
      <c r="C74" s="26" t="s">
        <v>86</v>
      </c>
      <c r="D74" s="26" t="s">
        <v>87</v>
      </c>
      <c r="E74" s="26" t="s">
        <v>88</v>
      </c>
      <c r="F74" s="26" t="s">
        <v>89</v>
      </c>
      <c r="G74" s="26" t="s">
        <v>90</v>
      </c>
      <c r="H74" s="26" t="s">
        <v>91</v>
      </c>
      <c r="I74" s="26" t="s">
        <v>92</v>
      </c>
      <c r="J74" s="26" t="s">
        <v>93</v>
      </c>
    </row>
    <row r="75" spans="1:10" x14ac:dyDescent="0.75">
      <c r="A75" s="27">
        <v>1</v>
      </c>
      <c r="B75" s="27" t="s">
        <v>165</v>
      </c>
      <c r="C75" s="27" t="s">
        <v>57</v>
      </c>
      <c r="D75" s="28" t="str">
        <f>IF($C75="","",IF(ISNA(MATCH($C75,'Club-Region Mapping'!$A$2:$A$200,0)),"NOT FOUND",INDEX('Club-Region Mapping'!$B$2:$B$200,MATCH($C75,'Club-Region Mapping'!$A$2:$A$200,0))))</f>
        <v>Erie Yacht Club</v>
      </c>
      <c r="E75" s="28" t="str">
        <f>IF($C75="","",IF(ISNA(MATCH($C75,'Club-Region Mapping'!$A$2:$A$200,0)),"NOT FOUND",INDEX('Club-Region Mapping'!$C$2:$C$200,MATCH($C75,'Club-Region Mapping'!$A$2:$A$200,0))))</f>
        <v>Erie</v>
      </c>
      <c r="F75" s="28">
        <f t="shared" ref="F75:F89" si="10">IF($A75="","",IF($A75=1,0.75,$A75))</f>
        <v>0.75</v>
      </c>
      <c r="G75" s="28">
        <f t="shared" ref="G75:G89" si="11">IF(OR($A75="",$D75="",$D75="NOT FOUND"),"",COUNTIFS($D$75:$D$89,$D75,$A$75:$A$89,"&lt;="&amp;$A75))</f>
        <v>1</v>
      </c>
      <c r="H75" s="28" t="str">
        <f t="shared" ref="H75:H89" si="12">IF($G75="","",IF($G75&lt;=3,"Yes","No"))</f>
        <v>Yes</v>
      </c>
      <c r="I75" s="28">
        <f t="shared" ref="I75:I89" si="13">IF(OR($A75="",$E75="",$E75="NOT FOUND"),"",COUNTIFS($E$75:$E$89,$E75,$A$75:$A$89,"&lt;="&amp;$A75))</f>
        <v>1</v>
      </c>
      <c r="J75" s="28" t="str">
        <f t="shared" ref="J75:J89" si="14">IF($I75="","",IF($I75&lt;=3,"Yes","No"))</f>
        <v>Yes</v>
      </c>
    </row>
    <row r="76" spans="1:10" x14ac:dyDescent="0.75">
      <c r="A76" s="27">
        <v>2</v>
      </c>
      <c r="B76" s="27" t="s">
        <v>166</v>
      </c>
      <c r="C76" s="27" t="s">
        <v>51</v>
      </c>
      <c r="D76" s="28">
        <f>IF($C76="","",IF(ISNA(MATCH($C76,'Club-Region Mapping'!$A$2:$A$200,0)),"NOT FOUND",INDEX('Club-Region Mapping'!$B$2:$B$200,MATCH($C76,'Club-Region Mapping'!$A$2:$A$200,0))))</f>
        <v>0</v>
      </c>
      <c r="E76" s="28" t="str">
        <f>IF($C76="","",IF(ISNA(MATCH($C76,'Club-Region Mapping'!$A$2:$A$200,0)),"NOT FOUND",INDEX('Club-Region Mapping'!$C$2:$C$200,MATCH($C76,'Club-Region Mapping'!$A$2:$A$200,0))))</f>
        <v>Buffalo</v>
      </c>
      <c r="F76" s="28">
        <f t="shared" si="10"/>
        <v>2</v>
      </c>
      <c r="G76" s="28">
        <f t="shared" si="11"/>
        <v>1</v>
      </c>
      <c r="H76" s="28" t="str">
        <f t="shared" si="12"/>
        <v>Yes</v>
      </c>
      <c r="I76" s="28">
        <f t="shared" si="13"/>
        <v>1</v>
      </c>
      <c r="J76" s="28" t="str">
        <f t="shared" si="14"/>
        <v>Yes</v>
      </c>
    </row>
    <row r="77" spans="1:10" x14ac:dyDescent="0.75">
      <c r="A77" s="27">
        <v>3</v>
      </c>
      <c r="B77" s="27" t="s">
        <v>167</v>
      </c>
      <c r="C77" s="27" t="s">
        <v>51</v>
      </c>
      <c r="D77" s="28">
        <f>IF($C77="","",IF(ISNA(MATCH($C77,'Club-Region Mapping'!$A$2:$A$200,0)),"NOT FOUND",INDEX('Club-Region Mapping'!$B$2:$B$200,MATCH($C77,'Club-Region Mapping'!$A$2:$A$200,0))))</f>
        <v>0</v>
      </c>
      <c r="E77" s="28" t="str">
        <f>IF($C77="","",IF(ISNA(MATCH($C77,'Club-Region Mapping'!$A$2:$A$200,0)),"NOT FOUND",INDEX('Club-Region Mapping'!$C$2:$C$200,MATCH($C77,'Club-Region Mapping'!$A$2:$A$200,0))))</f>
        <v>Buffalo</v>
      </c>
      <c r="F77" s="28">
        <f t="shared" si="10"/>
        <v>3</v>
      </c>
      <c r="G77" s="28">
        <f t="shared" si="11"/>
        <v>2</v>
      </c>
      <c r="H77" s="28" t="str">
        <f t="shared" si="12"/>
        <v>Yes</v>
      </c>
      <c r="I77" s="28">
        <f t="shared" si="13"/>
        <v>2</v>
      </c>
      <c r="J77" s="28" t="str">
        <f t="shared" si="14"/>
        <v>Yes</v>
      </c>
    </row>
    <row r="78" spans="1:10" x14ac:dyDescent="0.75">
      <c r="A78" s="27">
        <v>4</v>
      </c>
      <c r="B78" s="27" t="s">
        <v>139</v>
      </c>
      <c r="C78" s="27" t="s">
        <v>49</v>
      </c>
      <c r="D78" s="28" t="str">
        <f>IF($C78="","",IF(ISNA(MATCH($C78,'Club-Region Mapping'!$A$2:$A$200,0)),"NOT FOUND",INDEX('Club-Region Mapping'!$B$2:$B$200,MATCH($C78,'Club-Region Mapping'!$A$2:$A$200,0))))</f>
        <v>Buffalo Yacht Club</v>
      </c>
      <c r="E78" s="28" t="str">
        <f>IF($C78="","",IF(ISNA(MATCH($C78,'Club-Region Mapping'!$A$2:$A$200,0)),"NOT FOUND",INDEX('Club-Region Mapping'!$C$2:$C$200,MATCH($C78,'Club-Region Mapping'!$A$2:$A$200,0))))</f>
        <v>Buffalo</v>
      </c>
      <c r="F78" s="28">
        <f t="shared" si="10"/>
        <v>4</v>
      </c>
      <c r="G78" s="28">
        <f t="shared" si="11"/>
        <v>1</v>
      </c>
      <c r="H78" s="28" t="str">
        <f t="shared" si="12"/>
        <v>Yes</v>
      </c>
      <c r="I78" s="28">
        <f t="shared" si="13"/>
        <v>3</v>
      </c>
      <c r="J78" s="28" t="str">
        <f t="shared" si="14"/>
        <v>Yes</v>
      </c>
    </row>
    <row r="79" spans="1:10" x14ac:dyDescent="0.75">
      <c r="A79" s="27">
        <v>5</v>
      </c>
      <c r="B79" s="27" t="s">
        <v>135</v>
      </c>
      <c r="C79" s="27" t="s">
        <v>57</v>
      </c>
      <c r="D79" s="28" t="str">
        <f>IF($C79="","",IF(ISNA(MATCH($C79,'Club-Region Mapping'!$A$2:$A$200,0)),"NOT FOUND",INDEX('Club-Region Mapping'!$B$2:$B$200,MATCH($C79,'Club-Region Mapping'!$A$2:$A$200,0))))</f>
        <v>Erie Yacht Club</v>
      </c>
      <c r="E79" s="28" t="str">
        <f>IF($C79="","",IF(ISNA(MATCH($C79,'Club-Region Mapping'!$A$2:$A$200,0)),"NOT FOUND",INDEX('Club-Region Mapping'!$C$2:$C$200,MATCH($C79,'Club-Region Mapping'!$A$2:$A$200,0))))</f>
        <v>Erie</v>
      </c>
      <c r="F79" s="28">
        <f t="shared" si="10"/>
        <v>5</v>
      </c>
      <c r="G79" s="28">
        <f t="shared" si="11"/>
        <v>2</v>
      </c>
      <c r="H79" s="28" t="str">
        <f t="shared" si="12"/>
        <v>Yes</v>
      </c>
      <c r="I79" s="28">
        <f t="shared" si="13"/>
        <v>2</v>
      </c>
      <c r="J79" s="28" t="str">
        <f t="shared" si="14"/>
        <v>Yes</v>
      </c>
    </row>
    <row r="80" spans="1:10" x14ac:dyDescent="0.75">
      <c r="A80" s="27">
        <v>6</v>
      </c>
      <c r="B80" s="27" t="s">
        <v>141</v>
      </c>
      <c r="C80" s="27" t="s">
        <v>59</v>
      </c>
      <c r="D80" s="28">
        <f>IF($C80="","",IF(ISNA(MATCH($C80,'Club-Region Mapping'!$A$2:$A$200,0)),"NOT FOUND",INDEX('Club-Region Mapping'!$B$2:$B$200,MATCH($C80,'Club-Region Mapping'!$A$2:$A$200,0))))</f>
        <v>0</v>
      </c>
      <c r="E80" s="28" t="str">
        <f>IF($C80="","",IF(ISNA(MATCH($C80,'Club-Region Mapping'!$A$2:$A$200,0)),"NOT FOUND",INDEX('Club-Region Mapping'!$C$2:$C$200,MATCH($C80,'Club-Region Mapping'!$A$2:$A$200,0))))</f>
        <v>Port Dover</v>
      </c>
      <c r="F80" s="28">
        <f t="shared" si="10"/>
        <v>6</v>
      </c>
      <c r="G80" s="28">
        <f t="shared" si="11"/>
        <v>3</v>
      </c>
      <c r="H80" s="28" t="str">
        <f t="shared" si="12"/>
        <v>Yes</v>
      </c>
      <c r="I80" s="28">
        <f t="shared" si="13"/>
        <v>1</v>
      </c>
      <c r="J80" s="28" t="str">
        <f t="shared" si="14"/>
        <v>Yes</v>
      </c>
    </row>
    <row r="81" spans="1:10" x14ac:dyDescent="0.75">
      <c r="A81" s="27">
        <v>7</v>
      </c>
      <c r="B81" s="27" t="s">
        <v>136</v>
      </c>
      <c r="C81" s="27" t="s">
        <v>57</v>
      </c>
      <c r="D81" s="28" t="str">
        <f>IF($C81="","",IF(ISNA(MATCH($C81,'Club-Region Mapping'!$A$2:$A$200,0)),"NOT FOUND",INDEX('Club-Region Mapping'!$B$2:$B$200,MATCH($C81,'Club-Region Mapping'!$A$2:$A$200,0))))</f>
        <v>Erie Yacht Club</v>
      </c>
      <c r="E81" s="28" t="str">
        <f>IF($C81="","",IF(ISNA(MATCH($C81,'Club-Region Mapping'!$A$2:$A$200,0)),"NOT FOUND",INDEX('Club-Region Mapping'!$C$2:$C$200,MATCH($C81,'Club-Region Mapping'!$A$2:$A$200,0))))</f>
        <v>Erie</v>
      </c>
      <c r="F81" s="28">
        <f t="shared" si="10"/>
        <v>7</v>
      </c>
      <c r="G81" s="28">
        <f t="shared" si="11"/>
        <v>3</v>
      </c>
      <c r="H81" s="28" t="str">
        <f t="shared" si="12"/>
        <v>Yes</v>
      </c>
      <c r="I81" s="28">
        <f t="shared" si="13"/>
        <v>3</v>
      </c>
      <c r="J81" s="28" t="str">
        <f t="shared" si="14"/>
        <v>Yes</v>
      </c>
    </row>
    <row r="82" spans="1:10" x14ac:dyDescent="0.75">
      <c r="A82" s="27">
        <v>8</v>
      </c>
      <c r="B82" s="27" t="s">
        <v>168</v>
      </c>
      <c r="C82" s="27" t="s">
        <v>59</v>
      </c>
      <c r="D82" s="28">
        <f>IF($C82="","",IF(ISNA(MATCH($C82,'Club-Region Mapping'!$A$2:$A$200,0)),"NOT FOUND",INDEX('Club-Region Mapping'!$B$2:$B$200,MATCH($C82,'Club-Region Mapping'!$A$2:$A$200,0))))</f>
        <v>0</v>
      </c>
      <c r="E82" s="28" t="str">
        <f>IF($C82="","",IF(ISNA(MATCH($C82,'Club-Region Mapping'!$A$2:$A$200,0)),"NOT FOUND",INDEX('Club-Region Mapping'!$C$2:$C$200,MATCH($C82,'Club-Region Mapping'!$A$2:$A$200,0))))</f>
        <v>Port Dover</v>
      </c>
      <c r="F82" s="28">
        <f t="shared" si="10"/>
        <v>8</v>
      </c>
      <c r="G82" s="28">
        <f t="shared" si="11"/>
        <v>4</v>
      </c>
      <c r="H82" s="28" t="str">
        <f t="shared" si="12"/>
        <v>No</v>
      </c>
      <c r="I82" s="28">
        <f t="shared" si="13"/>
        <v>2</v>
      </c>
      <c r="J82" s="28" t="str">
        <f t="shared" si="14"/>
        <v>Yes</v>
      </c>
    </row>
    <row r="83" spans="1:10" x14ac:dyDescent="0.75">
      <c r="A83" s="27">
        <v>9</v>
      </c>
      <c r="B83" s="27" t="s">
        <v>169</v>
      </c>
      <c r="C83" s="27" t="s">
        <v>57</v>
      </c>
      <c r="D83" s="28" t="str">
        <f>IF($C83="","",IF(ISNA(MATCH($C83,'Club-Region Mapping'!$A$2:$A$200,0)),"NOT FOUND",INDEX('Club-Region Mapping'!$B$2:$B$200,MATCH($C83,'Club-Region Mapping'!$A$2:$A$200,0))))</f>
        <v>Erie Yacht Club</v>
      </c>
      <c r="E83" s="28" t="str">
        <f>IF($C83="","",IF(ISNA(MATCH($C83,'Club-Region Mapping'!$A$2:$A$200,0)),"NOT FOUND",INDEX('Club-Region Mapping'!$C$2:$C$200,MATCH($C83,'Club-Region Mapping'!$A$2:$A$200,0))))</f>
        <v>Erie</v>
      </c>
      <c r="F83" s="28">
        <f t="shared" si="10"/>
        <v>9</v>
      </c>
      <c r="G83" s="28">
        <f t="shared" si="11"/>
        <v>4</v>
      </c>
      <c r="H83" s="28" t="str">
        <f t="shared" si="12"/>
        <v>No</v>
      </c>
      <c r="I83" s="28">
        <f t="shared" si="13"/>
        <v>4</v>
      </c>
      <c r="J83" s="28" t="str">
        <f t="shared" si="14"/>
        <v>No</v>
      </c>
    </row>
    <row r="84" spans="1:10" x14ac:dyDescent="0.75">
      <c r="A84" s="27"/>
      <c r="B84" s="27"/>
      <c r="C84" s="27"/>
      <c r="D84" s="28" t="str">
        <f>IF($C84="","",IF(ISNA(MATCH($C84,'Club-Region Mapping'!$A$2:$A$200,0)),"NOT FOUND",INDEX('Club-Region Mapping'!$B$2:$B$200,MATCH($C84,'Club-Region Mapping'!$A$2:$A$200,0))))</f>
        <v/>
      </c>
      <c r="E84" s="28" t="str">
        <f>IF($C84="","",IF(ISNA(MATCH($C84,'Club-Region Mapping'!$A$2:$A$200,0)),"NOT FOUND",INDEX('Club-Region Mapping'!$C$2:$C$200,MATCH($C84,'Club-Region Mapping'!$A$2:$A$200,0))))</f>
        <v/>
      </c>
      <c r="F84" s="28" t="str">
        <f t="shared" si="10"/>
        <v/>
      </c>
      <c r="G84" s="28" t="str">
        <f t="shared" si="11"/>
        <v/>
      </c>
      <c r="H84" s="28" t="str">
        <f t="shared" si="12"/>
        <v/>
      </c>
      <c r="I84" s="28" t="str">
        <f t="shared" si="13"/>
        <v/>
      </c>
      <c r="J84" s="28" t="str">
        <f t="shared" si="14"/>
        <v/>
      </c>
    </row>
    <row r="85" spans="1:10" x14ac:dyDescent="0.75">
      <c r="A85" s="27"/>
      <c r="B85" s="27"/>
      <c r="C85" s="27"/>
      <c r="D85" s="28" t="str">
        <f>IF($C85="","",IF(ISNA(MATCH($C85,'Club-Region Mapping'!$A$2:$A$200,0)),"NOT FOUND",INDEX('Club-Region Mapping'!$B$2:$B$200,MATCH($C85,'Club-Region Mapping'!$A$2:$A$200,0))))</f>
        <v/>
      </c>
      <c r="E85" s="28" t="str">
        <f>IF($C85="","",IF(ISNA(MATCH($C85,'Club-Region Mapping'!$A$2:$A$200,0)),"NOT FOUND",INDEX('Club-Region Mapping'!$C$2:$C$200,MATCH($C85,'Club-Region Mapping'!$A$2:$A$200,0))))</f>
        <v/>
      </c>
      <c r="F85" s="28" t="str">
        <f t="shared" si="10"/>
        <v/>
      </c>
      <c r="G85" s="28" t="str">
        <f t="shared" si="11"/>
        <v/>
      </c>
      <c r="H85" s="28" t="str">
        <f t="shared" si="12"/>
        <v/>
      </c>
      <c r="I85" s="28" t="str">
        <f t="shared" si="13"/>
        <v/>
      </c>
      <c r="J85" s="28" t="str">
        <f t="shared" si="14"/>
        <v/>
      </c>
    </row>
    <row r="86" spans="1:10" x14ac:dyDescent="0.75">
      <c r="A86" s="27"/>
      <c r="B86" s="27"/>
      <c r="C86" s="27"/>
      <c r="D86" s="28" t="str">
        <f>IF($C86="","",IF(ISNA(MATCH($C86,'Club-Region Mapping'!$A$2:$A$200,0)),"NOT FOUND",INDEX('Club-Region Mapping'!$B$2:$B$200,MATCH($C86,'Club-Region Mapping'!$A$2:$A$200,0))))</f>
        <v/>
      </c>
      <c r="E86" s="28" t="str">
        <f>IF($C86="","",IF(ISNA(MATCH($C86,'Club-Region Mapping'!$A$2:$A$200,0)),"NOT FOUND",INDEX('Club-Region Mapping'!$C$2:$C$200,MATCH($C86,'Club-Region Mapping'!$A$2:$A$200,0))))</f>
        <v/>
      </c>
      <c r="F86" s="28" t="str">
        <f t="shared" si="10"/>
        <v/>
      </c>
      <c r="G86" s="28" t="str">
        <f t="shared" si="11"/>
        <v/>
      </c>
      <c r="H86" s="28" t="str">
        <f t="shared" si="12"/>
        <v/>
      </c>
      <c r="I86" s="28" t="str">
        <f t="shared" si="13"/>
        <v/>
      </c>
      <c r="J86" s="28" t="str">
        <f t="shared" si="14"/>
        <v/>
      </c>
    </row>
    <row r="87" spans="1:10" x14ac:dyDescent="0.75">
      <c r="A87" s="27"/>
      <c r="B87" s="27"/>
      <c r="C87" s="27"/>
      <c r="D87" s="28" t="str">
        <f>IF($C87="","",IF(ISNA(MATCH($C87,'Club-Region Mapping'!$A$2:$A$200,0)),"NOT FOUND",INDEX('Club-Region Mapping'!$B$2:$B$200,MATCH($C87,'Club-Region Mapping'!$A$2:$A$200,0))))</f>
        <v/>
      </c>
      <c r="E87" s="28" t="str">
        <f>IF($C87="","",IF(ISNA(MATCH($C87,'Club-Region Mapping'!$A$2:$A$200,0)),"NOT FOUND",INDEX('Club-Region Mapping'!$C$2:$C$200,MATCH($C87,'Club-Region Mapping'!$A$2:$A$200,0))))</f>
        <v/>
      </c>
      <c r="F87" s="28" t="str">
        <f t="shared" si="10"/>
        <v/>
      </c>
      <c r="G87" s="28" t="str">
        <f t="shared" si="11"/>
        <v/>
      </c>
      <c r="H87" s="28" t="str">
        <f t="shared" si="12"/>
        <v/>
      </c>
      <c r="I87" s="28" t="str">
        <f t="shared" si="13"/>
        <v/>
      </c>
      <c r="J87" s="28" t="str">
        <f t="shared" si="14"/>
        <v/>
      </c>
    </row>
    <row r="88" spans="1:10" x14ac:dyDescent="0.75">
      <c r="A88" s="27"/>
      <c r="B88" s="27"/>
      <c r="C88" s="27"/>
      <c r="D88" s="28" t="str">
        <f>IF($C88="","",IF(ISNA(MATCH($C88,'Club-Region Mapping'!$A$2:$A$200,0)),"NOT FOUND",INDEX('Club-Region Mapping'!$B$2:$B$200,MATCH($C88,'Club-Region Mapping'!$A$2:$A$200,0))))</f>
        <v/>
      </c>
      <c r="E88" s="28" t="str">
        <f>IF($C88="","",IF(ISNA(MATCH($C88,'Club-Region Mapping'!$A$2:$A$200,0)),"NOT FOUND",INDEX('Club-Region Mapping'!$C$2:$C$200,MATCH($C88,'Club-Region Mapping'!$A$2:$A$200,0))))</f>
        <v/>
      </c>
      <c r="F88" s="28" t="str">
        <f t="shared" si="10"/>
        <v/>
      </c>
      <c r="G88" s="28" t="str">
        <f t="shared" si="11"/>
        <v/>
      </c>
      <c r="H88" s="28" t="str">
        <f t="shared" si="12"/>
        <v/>
      </c>
      <c r="I88" s="28" t="str">
        <f t="shared" si="13"/>
        <v/>
      </c>
      <c r="J88" s="28" t="str">
        <f t="shared" si="14"/>
        <v/>
      </c>
    </row>
    <row r="89" spans="1:10" x14ac:dyDescent="0.75">
      <c r="A89" s="27"/>
      <c r="B89" s="27"/>
      <c r="C89" s="27"/>
      <c r="D89" s="28" t="str">
        <f>IF($C89="","",IF(ISNA(MATCH($C89,'Club-Region Mapping'!$A$2:$A$200,0)),"NOT FOUND",INDEX('Club-Region Mapping'!$B$2:$B$200,MATCH($C89,'Club-Region Mapping'!$A$2:$A$200,0))))</f>
        <v/>
      </c>
      <c r="E89" s="28" t="str">
        <f>IF($C89="","",IF(ISNA(MATCH($C89,'Club-Region Mapping'!$A$2:$A$200,0)),"NOT FOUND",INDEX('Club-Region Mapping'!$C$2:$C$200,MATCH($C89,'Club-Region Mapping'!$A$2:$A$200,0))))</f>
        <v/>
      </c>
      <c r="F89" s="28" t="str">
        <f t="shared" si="10"/>
        <v/>
      </c>
      <c r="G89" s="28" t="str">
        <f t="shared" si="11"/>
        <v/>
      </c>
      <c r="H89" s="28" t="str">
        <f t="shared" si="12"/>
        <v/>
      </c>
      <c r="I89" s="28" t="str">
        <f t="shared" si="13"/>
        <v/>
      </c>
      <c r="J89" s="28" t="str">
        <f t="shared" si="14"/>
        <v/>
      </c>
    </row>
    <row r="91" spans="1:10" x14ac:dyDescent="0.75">
      <c r="A91" s="2" t="s">
        <v>106</v>
      </c>
      <c r="B91" s="2"/>
      <c r="C91" s="2"/>
      <c r="D91" s="2"/>
      <c r="E91" s="2"/>
      <c r="F91" s="2"/>
      <c r="G91" s="2"/>
      <c r="H91" s="2"/>
      <c r="I91" s="2"/>
      <c r="J91" s="2"/>
    </row>
    <row r="92" spans="1:10" ht="24.75" x14ac:dyDescent="0.75">
      <c r="B92" s="29" t="s">
        <v>49</v>
      </c>
      <c r="C92" s="29" t="s">
        <v>57</v>
      </c>
      <c r="D92" s="29" t="s">
        <v>53</v>
      </c>
    </row>
    <row r="93" spans="1:10" x14ac:dyDescent="0.75">
      <c r="A93" s="28" t="s">
        <v>95</v>
      </c>
      <c r="B93" s="30">
        <f>COUNTIFS($D$75:$D$89,"Buffalo Yacht Club")</f>
        <v>1</v>
      </c>
      <c r="C93" s="30">
        <f>COUNTIFS($D$75:$D$89,"Erie Yacht Club")</f>
        <v>4</v>
      </c>
      <c r="D93" s="30">
        <f>COUNTIFS($D$75:$D$89,"Buffalo Canoe Club")</f>
        <v>0</v>
      </c>
    </row>
    <row r="94" spans="1:10" x14ac:dyDescent="0.75">
      <c r="A94" s="28" t="s">
        <v>96</v>
      </c>
      <c r="B94" s="30">
        <f>IF(COUNTA($B$75:$B$89)&gt;0,MAX(0,3-B93)*10,0)</f>
        <v>20</v>
      </c>
      <c r="C94" s="30">
        <f>IF(COUNTA($B$75:$B$89)&gt;0,MAX(0,3-C93)*10,0)</f>
        <v>0</v>
      </c>
      <c r="D94" s="30">
        <f>IF(COUNTA($B$75:$B$89)&gt;0,MAX(0,3-D93)*10,0)</f>
        <v>30</v>
      </c>
    </row>
    <row r="95" spans="1:10" x14ac:dyDescent="0.75">
      <c r="A95" s="31" t="s">
        <v>107</v>
      </c>
      <c r="B95" s="32">
        <f>SUMIFS($F$75:$F$89,$D$75:$D$89,"Buffalo Yacht Club",$H$75:$H$89,"Yes")+B94</f>
        <v>24</v>
      </c>
      <c r="C95" s="32">
        <f>SUMIFS($F$75:$F$89,$D$75:$D$89,"Erie Yacht Club",$H$75:$H$89,"Yes")+C94</f>
        <v>12.75</v>
      </c>
      <c r="D95" s="32">
        <f>SUMIFS($F$75:$F$89,$D$75:$D$89,"Buffalo Canoe Club",$H$75:$H$89,"Yes")+D94</f>
        <v>30</v>
      </c>
    </row>
    <row r="97" spans="1:10" x14ac:dyDescent="0.75">
      <c r="A97" s="5" t="s">
        <v>108</v>
      </c>
      <c r="B97" s="5"/>
      <c r="C97" s="5"/>
      <c r="D97" s="5"/>
      <c r="E97" s="5"/>
      <c r="F97" s="5"/>
      <c r="G97" s="5"/>
      <c r="H97" s="5"/>
      <c r="I97" s="5"/>
      <c r="J97" s="5"/>
    </row>
    <row r="98" spans="1:10" ht="24.75" x14ac:dyDescent="0.75">
      <c r="B98" s="33" t="s">
        <v>50</v>
      </c>
      <c r="C98" s="33" t="s">
        <v>58</v>
      </c>
      <c r="D98" s="33" t="s">
        <v>60</v>
      </c>
      <c r="E98" s="33" t="s">
        <v>70</v>
      </c>
      <c r="F98" s="33" t="s">
        <v>68</v>
      </c>
    </row>
    <row r="99" spans="1:10" x14ac:dyDescent="0.75">
      <c r="A99" s="34" t="s">
        <v>95</v>
      </c>
      <c r="B99" s="30">
        <f>COUNTIFS($E$75:$E$89,"Buffalo")</f>
        <v>3</v>
      </c>
      <c r="C99" s="30">
        <f>COUNTIFS($E$75:$E$89,"Erie")</f>
        <v>4</v>
      </c>
      <c r="D99" s="30">
        <f>COUNTIFS($E$75:$E$89,"Port Dover")</f>
        <v>2</v>
      </c>
      <c r="E99" s="30">
        <f>COUNTIFS($E$75:$E$89,"Dunkirk")</f>
        <v>0</v>
      </c>
      <c r="F99" s="30">
        <f>COUNTIFS($E$75:$E$89,"Port Colborne")</f>
        <v>0</v>
      </c>
    </row>
    <row r="100" spans="1:10" x14ac:dyDescent="0.75">
      <c r="A100" s="34" t="s">
        <v>96</v>
      </c>
      <c r="B100" s="30">
        <f>IF(COUNTA($B$75:$B$89)&gt;0,MAX(0,3-B99)*10,0)</f>
        <v>0</v>
      </c>
      <c r="C100" s="30">
        <f>IF(COUNTA($B$75:$B$89)&gt;0,MAX(0,3-C99)*10,0)</f>
        <v>0</v>
      </c>
      <c r="D100" s="30">
        <f>IF(COUNTA($B$75:$B$89)&gt;0,MAX(0,3-D99)*10,0)</f>
        <v>10</v>
      </c>
      <c r="E100" s="30">
        <f>IF(COUNTA($B$75:$B$89)&gt;0,MAX(0,3-E99)*10,0)</f>
        <v>30</v>
      </c>
      <c r="F100" s="30">
        <f>IF(COUNTA($B$75:$B$89)&gt;0,MAX(0,3-F99)*10,0)</f>
        <v>30</v>
      </c>
    </row>
    <row r="101" spans="1:10" x14ac:dyDescent="0.75">
      <c r="A101" s="34" t="s">
        <v>109</v>
      </c>
      <c r="B101" s="25">
        <f>SUMIFS($F$75:$F$89,$E$75:$E$89,"Buffalo",$J$75:$J$89,"Yes")+B100</f>
        <v>9</v>
      </c>
      <c r="C101" s="25">
        <f>SUMIFS($F$75:$F$89,$E$75:$E$89,"Erie",$J$75:$J$89,"Yes")+C100</f>
        <v>12.75</v>
      </c>
      <c r="D101" s="25">
        <f>SUMIFS($F$75:$F$89,$E$75:$E$89,"Port Dover",$J$75:$J$89,"Yes")+D100</f>
        <v>24</v>
      </c>
      <c r="E101" s="25">
        <f>SUMIFS($F$75:$F$89,$E$75:$E$89,"Dunkirk",$J$75:$J$89,"Yes")+E100</f>
        <v>30</v>
      </c>
      <c r="F101" s="25">
        <f>SUMIFS($F$75:$F$89,$E$75:$E$89,"Port Colborne",$J$75:$J$89,"Yes")+F100</f>
        <v>30</v>
      </c>
    </row>
    <row r="103" spans="1:10" ht="15.5" x14ac:dyDescent="0.75">
      <c r="A103" s="3" t="s">
        <v>110</v>
      </c>
      <c r="B103" s="3"/>
      <c r="C103" s="3"/>
      <c r="D103" s="3"/>
      <c r="E103" s="3"/>
      <c r="F103" s="3"/>
      <c r="G103" s="3"/>
      <c r="H103" s="3"/>
      <c r="I103" s="3"/>
      <c r="J103" s="3"/>
    </row>
    <row r="104" spans="1:10" ht="26" x14ac:dyDescent="0.75">
      <c r="A104" s="26" t="s">
        <v>84</v>
      </c>
      <c r="B104" s="26" t="s">
        <v>85</v>
      </c>
      <c r="C104" s="26" t="s">
        <v>86</v>
      </c>
      <c r="D104" s="26" t="s">
        <v>87</v>
      </c>
      <c r="E104" s="26" t="s">
        <v>88</v>
      </c>
      <c r="F104" s="26" t="s">
        <v>89</v>
      </c>
      <c r="G104" s="26" t="s">
        <v>90</v>
      </c>
      <c r="H104" s="26" t="s">
        <v>91</v>
      </c>
      <c r="I104" s="26" t="s">
        <v>92</v>
      </c>
      <c r="J104" s="26" t="s">
        <v>93</v>
      </c>
    </row>
    <row r="105" spans="1:10" x14ac:dyDescent="0.75">
      <c r="A105" s="27">
        <v>1</v>
      </c>
      <c r="B105" s="27" t="s">
        <v>146</v>
      </c>
      <c r="C105" s="27" t="s">
        <v>61</v>
      </c>
      <c r="D105" s="28" t="str">
        <f>IF($C105="","",IF(ISNA(MATCH($C105,'Club-Region Mapping'!$A$2:$A$200,0)),"NOT FOUND",INDEX('Club-Region Mapping'!$B$2:$B$200,MATCH($C105,'Club-Region Mapping'!$A$2:$A$200,0))))</f>
        <v>Buffalo Yacht Club</v>
      </c>
      <c r="E105" s="28" t="str">
        <f>IF($C105="","",IF(ISNA(MATCH($C105,'Club-Region Mapping'!$A$2:$A$200,0)),"NOT FOUND",INDEX('Club-Region Mapping'!$C$2:$C$200,MATCH($C105,'Club-Region Mapping'!$A$2:$A$200,0))))</f>
        <v>Buffalo</v>
      </c>
      <c r="F105" s="28">
        <f t="shared" ref="F105:F119" si="15">IF($A105="","",IF($A105=1,0.75,$A105))</f>
        <v>0.75</v>
      </c>
      <c r="G105" s="28">
        <f t="shared" ref="G105:G119" si="16">IF(OR($A105="",$D105="",$D105="NOT FOUND"),"",COUNTIFS($D$105:$D$119,$D105,$A$105:$A$119,"&lt;="&amp;$A105))</f>
        <v>1</v>
      </c>
      <c r="H105" s="28" t="str">
        <f t="shared" ref="H105:H119" si="17">IF($G105="","",IF($G105&lt;=3,"Yes","No"))</f>
        <v>Yes</v>
      </c>
      <c r="I105" s="28">
        <f t="shared" ref="I105:I119" si="18">IF(OR($A105="",$E105="",$E105="NOT FOUND"),"",COUNTIFS($E$105:$E$119,$E105,$A$105:$A$119,"&lt;="&amp;$A105))</f>
        <v>1</v>
      </c>
      <c r="J105" s="28" t="str">
        <f t="shared" ref="J105:J119" si="19">IF($I105="","",IF($I105&lt;=3,"Yes","No"))</f>
        <v>Yes</v>
      </c>
    </row>
    <row r="106" spans="1:10" x14ac:dyDescent="0.75">
      <c r="A106" s="27">
        <v>2</v>
      </c>
      <c r="B106" s="27" t="s">
        <v>144</v>
      </c>
      <c r="C106" s="27" t="s">
        <v>59</v>
      </c>
      <c r="D106" s="28">
        <f>IF($C106="","",IF(ISNA(MATCH($C106,'Club-Region Mapping'!$A$2:$A$200,0)),"NOT FOUND",INDEX('Club-Region Mapping'!$B$2:$B$200,MATCH($C106,'Club-Region Mapping'!$A$2:$A$200,0))))</f>
        <v>0</v>
      </c>
      <c r="E106" s="28" t="str">
        <f>IF($C106="","",IF(ISNA(MATCH($C106,'Club-Region Mapping'!$A$2:$A$200,0)),"NOT FOUND",INDEX('Club-Region Mapping'!$C$2:$C$200,MATCH($C106,'Club-Region Mapping'!$A$2:$A$200,0))))</f>
        <v>Port Dover</v>
      </c>
      <c r="F106" s="28">
        <f t="shared" si="15"/>
        <v>2</v>
      </c>
      <c r="G106" s="28">
        <f t="shared" si="16"/>
        <v>1</v>
      </c>
      <c r="H106" s="28" t="str">
        <f t="shared" si="17"/>
        <v>Yes</v>
      </c>
      <c r="I106" s="28">
        <f t="shared" si="18"/>
        <v>1</v>
      </c>
      <c r="J106" s="28" t="str">
        <f t="shared" si="19"/>
        <v>Yes</v>
      </c>
    </row>
    <row r="107" spans="1:10" x14ac:dyDescent="0.75">
      <c r="A107" s="27">
        <v>3</v>
      </c>
      <c r="B107" s="27" t="s">
        <v>170</v>
      </c>
      <c r="C107" s="27" t="s">
        <v>61</v>
      </c>
      <c r="D107" s="28" t="str">
        <f>IF($C107="","",IF(ISNA(MATCH($C107,'Club-Region Mapping'!$A$2:$A$200,0)),"NOT FOUND",INDEX('Club-Region Mapping'!$B$2:$B$200,MATCH($C107,'Club-Region Mapping'!$A$2:$A$200,0))))</f>
        <v>Buffalo Yacht Club</v>
      </c>
      <c r="E107" s="28" t="str">
        <f>IF($C107="","",IF(ISNA(MATCH($C107,'Club-Region Mapping'!$A$2:$A$200,0)),"NOT FOUND",INDEX('Club-Region Mapping'!$C$2:$C$200,MATCH($C107,'Club-Region Mapping'!$A$2:$A$200,0))))</f>
        <v>Buffalo</v>
      </c>
      <c r="F107" s="28">
        <f t="shared" si="15"/>
        <v>3</v>
      </c>
      <c r="G107" s="28">
        <f t="shared" si="16"/>
        <v>2</v>
      </c>
      <c r="H107" s="28" t="str">
        <f t="shared" si="17"/>
        <v>Yes</v>
      </c>
      <c r="I107" s="28">
        <f t="shared" si="18"/>
        <v>2</v>
      </c>
      <c r="J107" s="28" t="str">
        <f t="shared" si="19"/>
        <v>Yes</v>
      </c>
    </row>
    <row r="108" spans="1:10" x14ac:dyDescent="0.75">
      <c r="A108" s="27">
        <v>4</v>
      </c>
      <c r="B108" s="27" t="s">
        <v>142</v>
      </c>
      <c r="C108" s="27" t="s">
        <v>61</v>
      </c>
      <c r="D108" s="28" t="str">
        <f>IF($C108="","",IF(ISNA(MATCH($C108,'Club-Region Mapping'!$A$2:$A$200,0)),"NOT FOUND",INDEX('Club-Region Mapping'!$B$2:$B$200,MATCH($C108,'Club-Region Mapping'!$A$2:$A$200,0))))</f>
        <v>Buffalo Yacht Club</v>
      </c>
      <c r="E108" s="28" t="str">
        <f>IF($C108="","",IF(ISNA(MATCH($C108,'Club-Region Mapping'!$A$2:$A$200,0)),"NOT FOUND",INDEX('Club-Region Mapping'!$C$2:$C$200,MATCH($C108,'Club-Region Mapping'!$A$2:$A$200,0))))</f>
        <v>Buffalo</v>
      </c>
      <c r="F108" s="28">
        <f t="shared" si="15"/>
        <v>4</v>
      </c>
      <c r="G108" s="28">
        <f t="shared" si="16"/>
        <v>3</v>
      </c>
      <c r="H108" s="28" t="str">
        <f t="shared" si="17"/>
        <v>Yes</v>
      </c>
      <c r="I108" s="28">
        <f t="shared" si="18"/>
        <v>3</v>
      </c>
      <c r="J108" s="28" t="str">
        <f t="shared" si="19"/>
        <v>Yes</v>
      </c>
    </row>
    <row r="109" spans="1:10" x14ac:dyDescent="0.75">
      <c r="A109" s="27">
        <v>5</v>
      </c>
      <c r="B109" s="27" t="s">
        <v>145</v>
      </c>
      <c r="C109" s="27" t="s">
        <v>57</v>
      </c>
      <c r="D109" s="28" t="str">
        <f>IF($C109="","",IF(ISNA(MATCH($C109,'Club-Region Mapping'!$A$2:$A$200,0)),"NOT FOUND",INDEX('Club-Region Mapping'!$B$2:$B$200,MATCH($C109,'Club-Region Mapping'!$A$2:$A$200,0))))</f>
        <v>Erie Yacht Club</v>
      </c>
      <c r="E109" s="28" t="str">
        <f>IF($C109="","",IF(ISNA(MATCH($C109,'Club-Region Mapping'!$A$2:$A$200,0)),"NOT FOUND",INDEX('Club-Region Mapping'!$C$2:$C$200,MATCH($C109,'Club-Region Mapping'!$A$2:$A$200,0))))</f>
        <v>Erie</v>
      </c>
      <c r="F109" s="28">
        <f t="shared" si="15"/>
        <v>5</v>
      </c>
      <c r="G109" s="28">
        <f t="shared" si="16"/>
        <v>1</v>
      </c>
      <c r="H109" s="28" t="str">
        <f t="shared" si="17"/>
        <v>Yes</v>
      </c>
      <c r="I109" s="28">
        <f t="shared" si="18"/>
        <v>1</v>
      </c>
      <c r="J109" s="28" t="str">
        <f t="shared" si="19"/>
        <v>Yes</v>
      </c>
    </row>
    <row r="110" spans="1:10" x14ac:dyDescent="0.75">
      <c r="A110" s="27">
        <v>6</v>
      </c>
      <c r="B110" s="27" t="s">
        <v>171</v>
      </c>
      <c r="C110" s="27" t="s">
        <v>57</v>
      </c>
      <c r="D110" s="28" t="str">
        <f>IF($C110="","",IF(ISNA(MATCH($C110,'Club-Region Mapping'!$A$2:$A$200,0)),"NOT FOUND",INDEX('Club-Region Mapping'!$B$2:$B$200,MATCH($C110,'Club-Region Mapping'!$A$2:$A$200,0))))</f>
        <v>Erie Yacht Club</v>
      </c>
      <c r="E110" s="28" t="str">
        <f>IF($C110="","",IF(ISNA(MATCH($C110,'Club-Region Mapping'!$A$2:$A$200,0)),"NOT FOUND",INDEX('Club-Region Mapping'!$C$2:$C$200,MATCH($C110,'Club-Region Mapping'!$A$2:$A$200,0))))</f>
        <v>Erie</v>
      </c>
      <c r="F110" s="28">
        <f t="shared" si="15"/>
        <v>6</v>
      </c>
      <c r="G110" s="28">
        <f t="shared" si="16"/>
        <v>2</v>
      </c>
      <c r="H110" s="28" t="str">
        <f t="shared" si="17"/>
        <v>Yes</v>
      </c>
      <c r="I110" s="28">
        <f t="shared" si="18"/>
        <v>2</v>
      </c>
      <c r="J110" s="28" t="str">
        <f t="shared" si="19"/>
        <v>Yes</v>
      </c>
    </row>
    <row r="111" spans="1:10" x14ac:dyDescent="0.75">
      <c r="A111" s="27">
        <v>7</v>
      </c>
      <c r="B111" s="27" t="s">
        <v>143</v>
      </c>
      <c r="C111" s="27" t="s">
        <v>57</v>
      </c>
      <c r="D111" s="28" t="str">
        <f>IF($C111="","",IF(ISNA(MATCH($C111,'Club-Region Mapping'!$A$2:$A$200,0)),"NOT FOUND",INDEX('Club-Region Mapping'!$B$2:$B$200,MATCH($C111,'Club-Region Mapping'!$A$2:$A$200,0))))</f>
        <v>Erie Yacht Club</v>
      </c>
      <c r="E111" s="28" t="str">
        <f>IF($C111="","",IF(ISNA(MATCH($C111,'Club-Region Mapping'!$A$2:$A$200,0)),"NOT FOUND",INDEX('Club-Region Mapping'!$C$2:$C$200,MATCH($C111,'Club-Region Mapping'!$A$2:$A$200,0))))</f>
        <v>Erie</v>
      </c>
      <c r="F111" s="28">
        <f t="shared" si="15"/>
        <v>7</v>
      </c>
      <c r="G111" s="28">
        <f t="shared" si="16"/>
        <v>3</v>
      </c>
      <c r="H111" s="28" t="str">
        <f t="shared" si="17"/>
        <v>Yes</v>
      </c>
      <c r="I111" s="28">
        <f t="shared" si="18"/>
        <v>3</v>
      </c>
      <c r="J111" s="28" t="str">
        <f t="shared" si="19"/>
        <v>Yes</v>
      </c>
    </row>
    <row r="112" spans="1:10" x14ac:dyDescent="0.75">
      <c r="A112" s="27"/>
      <c r="B112" s="27"/>
      <c r="C112" s="27"/>
      <c r="D112" s="28" t="str">
        <f>IF($C112="","",IF(ISNA(MATCH($C112,'Club-Region Mapping'!$A$2:$A$200,0)),"NOT FOUND",INDEX('Club-Region Mapping'!$B$2:$B$200,MATCH($C112,'Club-Region Mapping'!$A$2:$A$200,0))))</f>
        <v/>
      </c>
      <c r="E112" s="28" t="str">
        <f>IF($C112="","",IF(ISNA(MATCH($C112,'Club-Region Mapping'!$A$2:$A$200,0)),"NOT FOUND",INDEX('Club-Region Mapping'!$C$2:$C$200,MATCH($C112,'Club-Region Mapping'!$A$2:$A$200,0))))</f>
        <v/>
      </c>
      <c r="F112" s="28" t="str">
        <f t="shared" si="15"/>
        <v/>
      </c>
      <c r="G112" s="28" t="str">
        <f t="shared" si="16"/>
        <v/>
      </c>
      <c r="H112" s="28" t="str">
        <f t="shared" si="17"/>
        <v/>
      </c>
      <c r="I112" s="28" t="str">
        <f t="shared" si="18"/>
        <v/>
      </c>
      <c r="J112" s="28" t="str">
        <f t="shared" si="19"/>
        <v/>
      </c>
    </row>
    <row r="113" spans="1:10" x14ac:dyDescent="0.75">
      <c r="A113" s="27"/>
      <c r="B113" s="27"/>
      <c r="C113" s="27"/>
      <c r="D113" s="28" t="str">
        <f>IF($C113="","",IF(ISNA(MATCH($C113,'Club-Region Mapping'!$A$2:$A$200,0)),"NOT FOUND",INDEX('Club-Region Mapping'!$B$2:$B$200,MATCH($C113,'Club-Region Mapping'!$A$2:$A$200,0))))</f>
        <v/>
      </c>
      <c r="E113" s="28" t="str">
        <f>IF($C113="","",IF(ISNA(MATCH($C113,'Club-Region Mapping'!$A$2:$A$200,0)),"NOT FOUND",INDEX('Club-Region Mapping'!$C$2:$C$200,MATCH($C113,'Club-Region Mapping'!$A$2:$A$200,0))))</f>
        <v/>
      </c>
      <c r="F113" s="28" t="str">
        <f t="shared" si="15"/>
        <v/>
      </c>
      <c r="G113" s="28" t="str">
        <f t="shared" si="16"/>
        <v/>
      </c>
      <c r="H113" s="28" t="str">
        <f t="shared" si="17"/>
        <v/>
      </c>
      <c r="I113" s="28" t="str">
        <f t="shared" si="18"/>
        <v/>
      </c>
      <c r="J113" s="28" t="str">
        <f t="shared" si="19"/>
        <v/>
      </c>
    </row>
    <row r="114" spans="1:10" x14ac:dyDescent="0.75">
      <c r="A114" s="27"/>
      <c r="B114" s="27"/>
      <c r="C114" s="27"/>
      <c r="D114" s="28" t="str">
        <f>IF($C114="","",IF(ISNA(MATCH($C114,'Club-Region Mapping'!$A$2:$A$200,0)),"NOT FOUND",INDEX('Club-Region Mapping'!$B$2:$B$200,MATCH($C114,'Club-Region Mapping'!$A$2:$A$200,0))))</f>
        <v/>
      </c>
      <c r="E114" s="28" t="str">
        <f>IF($C114="","",IF(ISNA(MATCH($C114,'Club-Region Mapping'!$A$2:$A$200,0)),"NOT FOUND",INDEX('Club-Region Mapping'!$C$2:$C$200,MATCH($C114,'Club-Region Mapping'!$A$2:$A$200,0))))</f>
        <v/>
      </c>
      <c r="F114" s="28" t="str">
        <f t="shared" si="15"/>
        <v/>
      </c>
      <c r="G114" s="28" t="str">
        <f t="shared" si="16"/>
        <v/>
      </c>
      <c r="H114" s="28" t="str">
        <f t="shared" si="17"/>
        <v/>
      </c>
      <c r="I114" s="28" t="str">
        <f t="shared" si="18"/>
        <v/>
      </c>
      <c r="J114" s="28" t="str">
        <f t="shared" si="19"/>
        <v/>
      </c>
    </row>
    <row r="115" spans="1:10" x14ac:dyDescent="0.75">
      <c r="A115" s="27"/>
      <c r="B115" s="27"/>
      <c r="C115" s="27"/>
      <c r="D115" s="28" t="str">
        <f>IF($C115="","",IF(ISNA(MATCH($C115,'Club-Region Mapping'!$A$2:$A$200,0)),"NOT FOUND",INDEX('Club-Region Mapping'!$B$2:$B$200,MATCH($C115,'Club-Region Mapping'!$A$2:$A$200,0))))</f>
        <v/>
      </c>
      <c r="E115" s="28" t="str">
        <f>IF($C115="","",IF(ISNA(MATCH($C115,'Club-Region Mapping'!$A$2:$A$200,0)),"NOT FOUND",INDEX('Club-Region Mapping'!$C$2:$C$200,MATCH($C115,'Club-Region Mapping'!$A$2:$A$200,0))))</f>
        <v/>
      </c>
      <c r="F115" s="28" t="str">
        <f t="shared" si="15"/>
        <v/>
      </c>
      <c r="G115" s="28" t="str">
        <f t="shared" si="16"/>
        <v/>
      </c>
      <c r="H115" s="28" t="str">
        <f t="shared" si="17"/>
        <v/>
      </c>
      <c r="I115" s="28" t="str">
        <f t="shared" si="18"/>
        <v/>
      </c>
      <c r="J115" s="28" t="str">
        <f t="shared" si="19"/>
        <v/>
      </c>
    </row>
    <row r="116" spans="1:10" x14ac:dyDescent="0.75">
      <c r="A116" s="27"/>
      <c r="B116" s="27"/>
      <c r="C116" s="27"/>
      <c r="D116" s="28" t="str">
        <f>IF($C116="","",IF(ISNA(MATCH($C116,'Club-Region Mapping'!$A$2:$A$200,0)),"NOT FOUND",INDEX('Club-Region Mapping'!$B$2:$B$200,MATCH($C116,'Club-Region Mapping'!$A$2:$A$200,0))))</f>
        <v/>
      </c>
      <c r="E116" s="28" t="str">
        <f>IF($C116="","",IF(ISNA(MATCH($C116,'Club-Region Mapping'!$A$2:$A$200,0)),"NOT FOUND",INDEX('Club-Region Mapping'!$C$2:$C$200,MATCH($C116,'Club-Region Mapping'!$A$2:$A$200,0))))</f>
        <v/>
      </c>
      <c r="F116" s="28" t="str">
        <f t="shared" si="15"/>
        <v/>
      </c>
      <c r="G116" s="28" t="str">
        <f t="shared" si="16"/>
        <v/>
      </c>
      <c r="H116" s="28" t="str">
        <f t="shared" si="17"/>
        <v/>
      </c>
      <c r="I116" s="28" t="str">
        <f t="shared" si="18"/>
        <v/>
      </c>
      <c r="J116" s="28" t="str">
        <f t="shared" si="19"/>
        <v/>
      </c>
    </row>
    <row r="117" spans="1:10" x14ac:dyDescent="0.75">
      <c r="A117" s="27"/>
      <c r="B117" s="27"/>
      <c r="C117" s="27"/>
      <c r="D117" s="28" t="str">
        <f>IF($C117="","",IF(ISNA(MATCH($C117,'Club-Region Mapping'!$A$2:$A$200,0)),"NOT FOUND",INDEX('Club-Region Mapping'!$B$2:$B$200,MATCH($C117,'Club-Region Mapping'!$A$2:$A$200,0))))</f>
        <v/>
      </c>
      <c r="E117" s="28" t="str">
        <f>IF($C117="","",IF(ISNA(MATCH($C117,'Club-Region Mapping'!$A$2:$A$200,0)),"NOT FOUND",INDEX('Club-Region Mapping'!$C$2:$C$200,MATCH($C117,'Club-Region Mapping'!$A$2:$A$200,0))))</f>
        <v/>
      </c>
      <c r="F117" s="28" t="str">
        <f t="shared" si="15"/>
        <v/>
      </c>
      <c r="G117" s="28" t="str">
        <f t="shared" si="16"/>
        <v/>
      </c>
      <c r="H117" s="28" t="str">
        <f t="shared" si="17"/>
        <v/>
      </c>
      <c r="I117" s="28" t="str">
        <f t="shared" si="18"/>
        <v/>
      </c>
      <c r="J117" s="28" t="str">
        <f t="shared" si="19"/>
        <v/>
      </c>
    </row>
    <row r="118" spans="1:10" x14ac:dyDescent="0.75">
      <c r="A118" s="27"/>
      <c r="B118" s="27"/>
      <c r="C118" s="27"/>
      <c r="D118" s="28" t="str">
        <f>IF($C118="","",IF(ISNA(MATCH($C118,'Club-Region Mapping'!$A$2:$A$200,0)),"NOT FOUND",INDEX('Club-Region Mapping'!$B$2:$B$200,MATCH($C118,'Club-Region Mapping'!$A$2:$A$200,0))))</f>
        <v/>
      </c>
      <c r="E118" s="28" t="str">
        <f>IF($C118="","",IF(ISNA(MATCH($C118,'Club-Region Mapping'!$A$2:$A$200,0)),"NOT FOUND",INDEX('Club-Region Mapping'!$C$2:$C$200,MATCH($C118,'Club-Region Mapping'!$A$2:$A$200,0))))</f>
        <v/>
      </c>
      <c r="F118" s="28" t="str">
        <f t="shared" si="15"/>
        <v/>
      </c>
      <c r="G118" s="28" t="str">
        <f t="shared" si="16"/>
        <v/>
      </c>
      <c r="H118" s="28" t="str">
        <f t="shared" si="17"/>
        <v/>
      </c>
      <c r="I118" s="28" t="str">
        <f t="shared" si="18"/>
        <v/>
      </c>
      <c r="J118" s="28" t="str">
        <f t="shared" si="19"/>
        <v/>
      </c>
    </row>
    <row r="119" spans="1:10" x14ac:dyDescent="0.75">
      <c r="A119" s="27"/>
      <c r="B119" s="27"/>
      <c r="C119" s="27"/>
      <c r="D119" s="28" t="str">
        <f>IF($C119="","",IF(ISNA(MATCH($C119,'Club-Region Mapping'!$A$2:$A$200,0)),"NOT FOUND",INDEX('Club-Region Mapping'!$B$2:$B$200,MATCH($C119,'Club-Region Mapping'!$A$2:$A$200,0))))</f>
        <v/>
      </c>
      <c r="E119" s="28" t="str">
        <f>IF($C119="","",IF(ISNA(MATCH($C119,'Club-Region Mapping'!$A$2:$A$200,0)),"NOT FOUND",INDEX('Club-Region Mapping'!$C$2:$C$200,MATCH($C119,'Club-Region Mapping'!$A$2:$A$200,0))))</f>
        <v/>
      </c>
      <c r="F119" s="28" t="str">
        <f t="shared" si="15"/>
        <v/>
      </c>
      <c r="G119" s="28" t="str">
        <f t="shared" si="16"/>
        <v/>
      </c>
      <c r="H119" s="28" t="str">
        <f t="shared" si="17"/>
        <v/>
      </c>
      <c r="I119" s="28" t="str">
        <f t="shared" si="18"/>
        <v/>
      </c>
      <c r="J119" s="28" t="str">
        <f t="shared" si="19"/>
        <v/>
      </c>
    </row>
    <row r="121" spans="1:10" x14ac:dyDescent="0.75">
      <c r="A121" s="2" t="s">
        <v>111</v>
      </c>
      <c r="B121" s="2"/>
      <c r="C121" s="2"/>
      <c r="D121" s="2"/>
      <c r="E121" s="2"/>
      <c r="F121" s="2"/>
      <c r="G121" s="2"/>
      <c r="H121" s="2"/>
      <c r="I121" s="2"/>
      <c r="J121" s="2"/>
    </row>
    <row r="122" spans="1:10" ht="24.75" x14ac:dyDescent="0.75">
      <c r="B122" s="29" t="s">
        <v>49</v>
      </c>
      <c r="C122" s="29" t="s">
        <v>57</v>
      </c>
      <c r="D122" s="29" t="s">
        <v>53</v>
      </c>
    </row>
    <row r="123" spans="1:10" x14ac:dyDescent="0.75">
      <c r="A123" s="28" t="s">
        <v>95</v>
      </c>
      <c r="B123" s="30">
        <f>COUNTIFS($D$105:$D$119,"Buffalo Yacht Club")</f>
        <v>3</v>
      </c>
      <c r="C123" s="30">
        <f>COUNTIFS($D$105:$D$119,"Erie Yacht Club")</f>
        <v>3</v>
      </c>
      <c r="D123" s="30">
        <f>COUNTIFS($D$105:$D$119,"Buffalo Canoe Club")</f>
        <v>0</v>
      </c>
    </row>
    <row r="124" spans="1:10" x14ac:dyDescent="0.75">
      <c r="A124" s="28" t="s">
        <v>96</v>
      </c>
      <c r="B124" s="30">
        <f>IF(COUNTA($B$105:$B$119)&gt;0,MAX(0,3-B123)*10,0)</f>
        <v>0</v>
      </c>
      <c r="C124" s="30">
        <f>IF(COUNTA($B$105:$B$119)&gt;0,MAX(0,3-C123)*10,0)</f>
        <v>0</v>
      </c>
      <c r="D124" s="30">
        <f>IF(COUNTA($B$105:$B$119)&gt;0,MAX(0,3-D123)*10,0)</f>
        <v>30</v>
      </c>
    </row>
    <row r="125" spans="1:10" x14ac:dyDescent="0.75">
      <c r="A125" s="31" t="s">
        <v>112</v>
      </c>
      <c r="B125" s="32">
        <f>SUMIFS($F$105:$F$119,$D$105:$D$119,"Buffalo Yacht Club",$H$105:$H$119,"Yes")+B124</f>
        <v>7.75</v>
      </c>
      <c r="C125" s="32">
        <f>SUMIFS($F$105:$F$119,$D$105:$D$119,"Erie Yacht Club",$H$105:$H$119,"Yes")+C124</f>
        <v>18</v>
      </c>
      <c r="D125" s="32">
        <f>SUMIFS($F$105:$F$119,$D$105:$D$119,"Buffalo Canoe Club",$H$105:$H$119,"Yes")+D124</f>
        <v>30</v>
      </c>
    </row>
    <row r="127" spans="1:10" x14ac:dyDescent="0.75">
      <c r="A127" s="5" t="s">
        <v>113</v>
      </c>
      <c r="B127" s="5"/>
      <c r="C127" s="5"/>
      <c r="D127" s="5"/>
      <c r="E127" s="5"/>
      <c r="F127" s="5"/>
      <c r="G127" s="5"/>
      <c r="H127" s="5"/>
      <c r="I127" s="5"/>
      <c r="J127" s="5"/>
    </row>
    <row r="128" spans="1:10" ht="24.75" x14ac:dyDescent="0.75">
      <c r="B128" s="33" t="s">
        <v>50</v>
      </c>
      <c r="C128" s="33" t="s">
        <v>58</v>
      </c>
      <c r="D128" s="33" t="s">
        <v>60</v>
      </c>
      <c r="E128" s="33" t="s">
        <v>70</v>
      </c>
      <c r="F128" s="33" t="s">
        <v>68</v>
      </c>
    </row>
    <row r="129" spans="1:10" x14ac:dyDescent="0.75">
      <c r="A129" s="34" t="s">
        <v>95</v>
      </c>
      <c r="B129" s="30">
        <f>COUNTIFS($E$105:$E$119,"Buffalo")</f>
        <v>3</v>
      </c>
      <c r="C129" s="30">
        <f>COUNTIFS($E$105:$E$119,"Erie")</f>
        <v>3</v>
      </c>
      <c r="D129" s="30">
        <f>COUNTIFS($E$105:$E$119,"Port Dover")</f>
        <v>1</v>
      </c>
      <c r="E129" s="30">
        <f>COUNTIFS($E$105:$E$119,"Dunkirk")</f>
        <v>0</v>
      </c>
      <c r="F129" s="30">
        <f>COUNTIFS($E$105:$E$119,"Port Colborne")</f>
        <v>0</v>
      </c>
    </row>
    <row r="130" spans="1:10" x14ac:dyDescent="0.75">
      <c r="A130" s="34" t="s">
        <v>96</v>
      </c>
      <c r="B130" s="30">
        <f>IF(COUNTA($B$105:$B$119)&gt;0,MAX(0,3-B129)*10,0)</f>
        <v>0</v>
      </c>
      <c r="C130" s="30">
        <f>IF(COUNTA($B$105:$B$119)&gt;0,MAX(0,3-C129)*10,0)</f>
        <v>0</v>
      </c>
      <c r="D130" s="30">
        <f>IF(COUNTA($B$105:$B$119)&gt;0,MAX(0,3-D129)*10,0)</f>
        <v>20</v>
      </c>
      <c r="E130" s="30">
        <f>IF(COUNTA($B$105:$B$119)&gt;0,MAX(0,3-E129)*10,0)</f>
        <v>30</v>
      </c>
      <c r="F130" s="30">
        <f>IF(COUNTA($B$105:$B$119)&gt;0,MAX(0,3-F129)*10,0)</f>
        <v>30</v>
      </c>
    </row>
    <row r="131" spans="1:10" x14ac:dyDescent="0.75">
      <c r="A131" s="34" t="s">
        <v>114</v>
      </c>
      <c r="B131" s="25">
        <f>SUMIFS($F$105:$F$119,$E$105:$E$119,"Buffalo",$J$105:$J$119,"Yes")+B130</f>
        <v>7.75</v>
      </c>
      <c r="C131" s="25">
        <f>SUMIFS($F$105:$F$119,$E$105:$E$119,"Erie",$J$105:$J$119,"Yes")+C130</f>
        <v>18</v>
      </c>
      <c r="D131" s="25">
        <f>SUMIFS($F$105:$F$119,$E$105:$E$119,"Port Dover",$J$105:$J$119,"Yes")+D130</f>
        <v>22</v>
      </c>
      <c r="E131" s="25">
        <f>SUMIFS($F$105:$F$119,$E$105:$E$119,"Dunkirk",$J$105:$J$119,"Yes")+E130</f>
        <v>30</v>
      </c>
      <c r="F131" s="25">
        <f>SUMIFS($F$105:$F$119,$E$105:$E$119,"Port Colborne",$J$105:$J$119,"Yes")+F130</f>
        <v>30</v>
      </c>
    </row>
    <row r="133" spans="1:10" ht="15.5" x14ac:dyDescent="0.75">
      <c r="A133" s="3" t="s">
        <v>115</v>
      </c>
      <c r="B133" s="3"/>
      <c r="C133" s="3"/>
      <c r="D133" s="3"/>
      <c r="E133" s="3"/>
      <c r="F133" s="3"/>
      <c r="G133" s="3"/>
      <c r="H133" s="3"/>
      <c r="I133" s="3"/>
      <c r="J133" s="3"/>
    </row>
    <row r="134" spans="1:10" ht="26" x14ac:dyDescent="0.75">
      <c r="A134" s="26" t="s">
        <v>84</v>
      </c>
      <c r="B134" s="26" t="s">
        <v>85</v>
      </c>
      <c r="C134" s="26" t="s">
        <v>86</v>
      </c>
      <c r="D134" s="26" t="s">
        <v>87</v>
      </c>
      <c r="E134" s="26" t="s">
        <v>88</v>
      </c>
      <c r="F134" s="26" t="s">
        <v>89</v>
      </c>
      <c r="G134" s="26" t="s">
        <v>90</v>
      </c>
      <c r="H134" s="26" t="s">
        <v>91</v>
      </c>
      <c r="I134" s="26" t="s">
        <v>92</v>
      </c>
      <c r="J134" s="26" t="s">
        <v>93</v>
      </c>
    </row>
    <row r="135" spans="1:10" x14ac:dyDescent="0.75">
      <c r="A135" s="27">
        <v>1</v>
      </c>
      <c r="B135" s="27" t="s">
        <v>172</v>
      </c>
      <c r="C135" s="27" t="s">
        <v>53</v>
      </c>
      <c r="D135" s="28" t="str">
        <f>IF($C135="","",IF(ISNA(MATCH($C135,'Club-Region Mapping'!$A$2:$A$200,0)),"NOT FOUND",INDEX('Club-Region Mapping'!$B$2:$B$200,MATCH($C135,'Club-Region Mapping'!$A$2:$A$200,0))))</f>
        <v>Buffalo Canoe Club</v>
      </c>
      <c r="E135" s="28" t="str">
        <f>IF($C135="","",IF(ISNA(MATCH($C135,'Club-Region Mapping'!$A$2:$A$200,0)),"NOT FOUND",INDEX('Club-Region Mapping'!$C$2:$C$200,MATCH($C135,'Club-Region Mapping'!$A$2:$A$200,0))))</f>
        <v>Buffalo</v>
      </c>
      <c r="F135" s="28">
        <f t="shared" ref="F135:F149" si="20">IF($A135="","",IF($A135=1,0.75,$A135))</f>
        <v>0.75</v>
      </c>
      <c r="G135" s="28">
        <f t="shared" ref="G135:G149" si="21">IF(OR($A135="",$D135="",$D135="NOT FOUND"),"",COUNTIFS($D$135:$D$149,$D135,$A$135:$A$149,"&lt;="&amp;$A135))</f>
        <v>1</v>
      </c>
      <c r="H135" s="28" t="str">
        <f t="shared" ref="H135:H149" si="22">IF($G135="","",IF($G135&lt;=3,"Yes","No"))</f>
        <v>Yes</v>
      </c>
      <c r="I135" s="28">
        <f t="shared" ref="I135:I149" si="23">IF(OR($A135="",$E135="",$E135="NOT FOUND"),"",COUNTIFS($E$135:$E$149,$E135,$A$135:$A$149,"&lt;="&amp;$A135))</f>
        <v>1</v>
      </c>
      <c r="J135" s="28" t="str">
        <f t="shared" ref="J135:J149" si="24">IF($I135="","",IF($I135&lt;=3,"Yes","No"))</f>
        <v>Yes</v>
      </c>
    </row>
    <row r="136" spans="1:10" x14ac:dyDescent="0.75">
      <c r="A136" s="27">
        <v>2</v>
      </c>
      <c r="B136" s="27" t="s">
        <v>173</v>
      </c>
      <c r="C136" s="27" t="s">
        <v>49</v>
      </c>
      <c r="D136" s="28" t="str">
        <f>IF($C136="","",IF(ISNA(MATCH($C136,'Club-Region Mapping'!$A$2:$A$200,0)),"NOT FOUND",INDEX('Club-Region Mapping'!$B$2:$B$200,MATCH($C136,'Club-Region Mapping'!$A$2:$A$200,0))))</f>
        <v>Buffalo Yacht Club</v>
      </c>
      <c r="E136" s="28" t="str">
        <f>IF($C136="","",IF(ISNA(MATCH($C136,'Club-Region Mapping'!$A$2:$A$200,0)),"NOT FOUND",INDEX('Club-Region Mapping'!$C$2:$C$200,MATCH($C136,'Club-Region Mapping'!$A$2:$A$200,0))))</f>
        <v>Buffalo</v>
      </c>
      <c r="F136" s="28">
        <f t="shared" si="20"/>
        <v>2</v>
      </c>
      <c r="G136" s="28">
        <f t="shared" si="21"/>
        <v>1</v>
      </c>
      <c r="H136" s="28" t="str">
        <f t="shared" si="22"/>
        <v>Yes</v>
      </c>
      <c r="I136" s="28">
        <f t="shared" si="23"/>
        <v>2</v>
      </c>
      <c r="J136" s="28" t="str">
        <f t="shared" si="24"/>
        <v>Yes</v>
      </c>
    </row>
    <row r="137" spans="1:10" x14ac:dyDescent="0.75">
      <c r="A137" s="27">
        <v>3</v>
      </c>
      <c r="B137" s="27" t="s">
        <v>153</v>
      </c>
      <c r="C137" s="27" t="s">
        <v>59</v>
      </c>
      <c r="D137" s="28">
        <f>IF($C137="","",IF(ISNA(MATCH($C137,'Club-Region Mapping'!$A$2:$A$200,0)),"NOT FOUND",INDEX('Club-Region Mapping'!$B$2:$B$200,MATCH($C137,'Club-Region Mapping'!$A$2:$A$200,0))))</f>
        <v>0</v>
      </c>
      <c r="E137" s="28" t="str">
        <f>IF($C137="","",IF(ISNA(MATCH($C137,'Club-Region Mapping'!$A$2:$A$200,0)),"NOT FOUND",INDEX('Club-Region Mapping'!$C$2:$C$200,MATCH($C137,'Club-Region Mapping'!$A$2:$A$200,0))))</f>
        <v>Port Dover</v>
      </c>
      <c r="F137" s="28">
        <f t="shared" si="20"/>
        <v>3</v>
      </c>
      <c r="G137" s="28">
        <f t="shared" si="21"/>
        <v>1</v>
      </c>
      <c r="H137" s="28" t="str">
        <f t="shared" si="22"/>
        <v>Yes</v>
      </c>
      <c r="I137" s="28">
        <f t="shared" si="23"/>
        <v>1</v>
      </c>
      <c r="J137" s="28" t="str">
        <f t="shared" si="24"/>
        <v>Yes</v>
      </c>
    </row>
    <row r="138" spans="1:10" x14ac:dyDescent="0.75">
      <c r="A138" s="27">
        <v>4</v>
      </c>
      <c r="B138" s="27" t="s">
        <v>148</v>
      </c>
      <c r="C138" s="27" t="s">
        <v>71</v>
      </c>
      <c r="D138" s="28">
        <f>IF($C138="","",IF(ISNA(MATCH($C138,'Club-Region Mapping'!$A$2:$A$200,0)),"NOT FOUND",INDEX('Club-Region Mapping'!$B$2:$B$200,MATCH($C138,'Club-Region Mapping'!$A$2:$A$200,0))))</f>
        <v>0</v>
      </c>
      <c r="E138" s="28" t="str">
        <f>IF($C138="","",IF(ISNA(MATCH($C138,'Club-Region Mapping'!$A$2:$A$200,0)),"NOT FOUND",INDEX('Club-Region Mapping'!$C$2:$C$200,MATCH($C138,'Club-Region Mapping'!$A$2:$A$200,0))))</f>
        <v>Dunkirk</v>
      </c>
      <c r="F138" s="28">
        <f t="shared" si="20"/>
        <v>4</v>
      </c>
      <c r="G138" s="28">
        <f t="shared" si="21"/>
        <v>2</v>
      </c>
      <c r="H138" s="28" t="str">
        <f t="shared" si="22"/>
        <v>Yes</v>
      </c>
      <c r="I138" s="28">
        <f t="shared" si="23"/>
        <v>1</v>
      </c>
      <c r="J138" s="28" t="str">
        <f t="shared" si="24"/>
        <v>Yes</v>
      </c>
    </row>
    <row r="139" spans="1:10" x14ac:dyDescent="0.75">
      <c r="A139" s="27">
        <v>5</v>
      </c>
      <c r="B139" s="27" t="s">
        <v>149</v>
      </c>
      <c r="C139" s="27" t="s">
        <v>57</v>
      </c>
      <c r="D139" s="28" t="str">
        <f>IF($C139="","",IF(ISNA(MATCH($C139,'Club-Region Mapping'!$A$2:$A$200,0)),"NOT FOUND",INDEX('Club-Region Mapping'!$B$2:$B$200,MATCH($C139,'Club-Region Mapping'!$A$2:$A$200,0))))</f>
        <v>Erie Yacht Club</v>
      </c>
      <c r="E139" s="28" t="str">
        <f>IF($C139="","",IF(ISNA(MATCH($C139,'Club-Region Mapping'!$A$2:$A$200,0)),"NOT FOUND",INDEX('Club-Region Mapping'!$C$2:$C$200,MATCH($C139,'Club-Region Mapping'!$A$2:$A$200,0))))</f>
        <v>Erie</v>
      </c>
      <c r="F139" s="28">
        <f t="shared" si="20"/>
        <v>5</v>
      </c>
      <c r="G139" s="28">
        <f t="shared" si="21"/>
        <v>1</v>
      </c>
      <c r="H139" s="28" t="str">
        <f t="shared" si="22"/>
        <v>Yes</v>
      </c>
      <c r="I139" s="28">
        <f t="shared" si="23"/>
        <v>1</v>
      </c>
      <c r="J139" s="28" t="str">
        <f t="shared" si="24"/>
        <v>Yes</v>
      </c>
    </row>
    <row r="140" spans="1:10" x14ac:dyDescent="0.75">
      <c r="A140" s="27">
        <v>6</v>
      </c>
      <c r="B140" s="27" t="s">
        <v>174</v>
      </c>
      <c r="C140" s="27" t="s">
        <v>59</v>
      </c>
      <c r="D140" s="28">
        <f>IF($C140="","",IF(ISNA(MATCH($C140,'Club-Region Mapping'!$A$2:$A$200,0)),"NOT FOUND",INDEX('Club-Region Mapping'!$B$2:$B$200,MATCH($C140,'Club-Region Mapping'!$A$2:$A$200,0))))</f>
        <v>0</v>
      </c>
      <c r="E140" s="28" t="str">
        <f>IF($C140="","",IF(ISNA(MATCH($C140,'Club-Region Mapping'!$A$2:$A$200,0)),"NOT FOUND",INDEX('Club-Region Mapping'!$C$2:$C$200,MATCH($C140,'Club-Region Mapping'!$A$2:$A$200,0))))</f>
        <v>Port Dover</v>
      </c>
      <c r="F140" s="28">
        <f t="shared" si="20"/>
        <v>6</v>
      </c>
      <c r="G140" s="28">
        <f t="shared" si="21"/>
        <v>3</v>
      </c>
      <c r="H140" s="28" t="str">
        <f t="shared" si="22"/>
        <v>Yes</v>
      </c>
      <c r="I140" s="28">
        <f t="shared" si="23"/>
        <v>2</v>
      </c>
      <c r="J140" s="28" t="str">
        <f t="shared" si="24"/>
        <v>Yes</v>
      </c>
    </row>
    <row r="141" spans="1:10" x14ac:dyDescent="0.75">
      <c r="A141" s="27"/>
      <c r="B141" s="27"/>
      <c r="C141" s="27"/>
      <c r="D141" s="28" t="str">
        <f>IF($C141="","",IF(ISNA(MATCH($C141,'Club-Region Mapping'!$A$2:$A$200,0)),"NOT FOUND",INDEX('Club-Region Mapping'!$B$2:$B$200,MATCH($C141,'Club-Region Mapping'!$A$2:$A$200,0))))</f>
        <v/>
      </c>
      <c r="E141" s="28" t="str">
        <f>IF($C141="","",IF(ISNA(MATCH($C141,'Club-Region Mapping'!$A$2:$A$200,0)),"NOT FOUND",INDEX('Club-Region Mapping'!$C$2:$C$200,MATCH($C141,'Club-Region Mapping'!$A$2:$A$200,0))))</f>
        <v/>
      </c>
      <c r="F141" s="28" t="str">
        <f t="shared" si="20"/>
        <v/>
      </c>
      <c r="G141" s="28" t="str">
        <f t="shared" si="21"/>
        <v/>
      </c>
      <c r="H141" s="28" t="str">
        <f t="shared" si="22"/>
        <v/>
      </c>
      <c r="I141" s="28" t="str">
        <f t="shared" si="23"/>
        <v/>
      </c>
      <c r="J141" s="28" t="str">
        <f t="shared" si="24"/>
        <v/>
      </c>
    </row>
    <row r="142" spans="1:10" x14ac:dyDescent="0.75">
      <c r="A142" s="27"/>
      <c r="B142" s="27"/>
      <c r="C142" s="27"/>
      <c r="D142" s="28" t="str">
        <f>IF($C142="","",IF(ISNA(MATCH($C142,'Club-Region Mapping'!$A$2:$A$200,0)),"NOT FOUND",INDEX('Club-Region Mapping'!$B$2:$B$200,MATCH($C142,'Club-Region Mapping'!$A$2:$A$200,0))))</f>
        <v/>
      </c>
      <c r="E142" s="28" t="str">
        <f>IF($C142="","",IF(ISNA(MATCH($C142,'Club-Region Mapping'!$A$2:$A$200,0)),"NOT FOUND",INDEX('Club-Region Mapping'!$C$2:$C$200,MATCH($C142,'Club-Region Mapping'!$A$2:$A$200,0))))</f>
        <v/>
      </c>
      <c r="F142" s="28" t="str">
        <f t="shared" si="20"/>
        <v/>
      </c>
      <c r="G142" s="28" t="str">
        <f t="shared" si="21"/>
        <v/>
      </c>
      <c r="H142" s="28" t="str">
        <f t="shared" si="22"/>
        <v/>
      </c>
      <c r="I142" s="28" t="str">
        <f t="shared" si="23"/>
        <v/>
      </c>
      <c r="J142" s="28" t="str">
        <f t="shared" si="24"/>
        <v/>
      </c>
    </row>
    <row r="143" spans="1:10" x14ac:dyDescent="0.75">
      <c r="A143" s="27"/>
      <c r="B143" s="27"/>
      <c r="C143" s="27"/>
      <c r="D143" s="28" t="str">
        <f>IF($C143="","",IF(ISNA(MATCH($C143,'Club-Region Mapping'!$A$2:$A$200,0)),"NOT FOUND",INDEX('Club-Region Mapping'!$B$2:$B$200,MATCH($C143,'Club-Region Mapping'!$A$2:$A$200,0))))</f>
        <v/>
      </c>
      <c r="E143" s="28" t="str">
        <f>IF($C143="","",IF(ISNA(MATCH($C143,'Club-Region Mapping'!$A$2:$A$200,0)),"NOT FOUND",INDEX('Club-Region Mapping'!$C$2:$C$200,MATCH($C143,'Club-Region Mapping'!$A$2:$A$200,0))))</f>
        <v/>
      </c>
      <c r="F143" s="28" t="str">
        <f t="shared" si="20"/>
        <v/>
      </c>
      <c r="G143" s="28" t="str">
        <f t="shared" si="21"/>
        <v/>
      </c>
      <c r="H143" s="28" t="str">
        <f t="shared" si="22"/>
        <v/>
      </c>
      <c r="I143" s="28" t="str">
        <f t="shared" si="23"/>
        <v/>
      </c>
      <c r="J143" s="28" t="str">
        <f t="shared" si="24"/>
        <v/>
      </c>
    </row>
    <row r="144" spans="1:10" x14ac:dyDescent="0.75">
      <c r="A144" s="27"/>
      <c r="B144" s="27"/>
      <c r="C144" s="27"/>
      <c r="D144" s="28" t="str">
        <f>IF($C144="","",IF(ISNA(MATCH($C144,'Club-Region Mapping'!$A$2:$A$200,0)),"NOT FOUND",INDEX('Club-Region Mapping'!$B$2:$B$200,MATCH($C144,'Club-Region Mapping'!$A$2:$A$200,0))))</f>
        <v/>
      </c>
      <c r="E144" s="28" t="str">
        <f>IF($C144="","",IF(ISNA(MATCH($C144,'Club-Region Mapping'!$A$2:$A$200,0)),"NOT FOUND",INDEX('Club-Region Mapping'!$C$2:$C$200,MATCH($C144,'Club-Region Mapping'!$A$2:$A$200,0))))</f>
        <v/>
      </c>
      <c r="F144" s="28" t="str">
        <f t="shared" si="20"/>
        <v/>
      </c>
      <c r="G144" s="28" t="str">
        <f t="shared" si="21"/>
        <v/>
      </c>
      <c r="H144" s="28" t="str">
        <f t="shared" si="22"/>
        <v/>
      </c>
      <c r="I144" s="28" t="str">
        <f t="shared" si="23"/>
        <v/>
      </c>
      <c r="J144" s="28" t="str">
        <f t="shared" si="24"/>
        <v/>
      </c>
    </row>
    <row r="145" spans="1:10" x14ac:dyDescent="0.75">
      <c r="A145" s="27"/>
      <c r="B145" s="27"/>
      <c r="C145" s="27"/>
      <c r="D145" s="28" t="str">
        <f>IF($C145="","",IF(ISNA(MATCH($C145,'Club-Region Mapping'!$A$2:$A$200,0)),"NOT FOUND",INDEX('Club-Region Mapping'!$B$2:$B$200,MATCH($C145,'Club-Region Mapping'!$A$2:$A$200,0))))</f>
        <v/>
      </c>
      <c r="E145" s="28" t="str">
        <f>IF($C145="","",IF(ISNA(MATCH($C145,'Club-Region Mapping'!$A$2:$A$200,0)),"NOT FOUND",INDEX('Club-Region Mapping'!$C$2:$C$200,MATCH($C145,'Club-Region Mapping'!$A$2:$A$200,0))))</f>
        <v/>
      </c>
      <c r="F145" s="28" t="str">
        <f t="shared" si="20"/>
        <v/>
      </c>
      <c r="G145" s="28" t="str">
        <f t="shared" si="21"/>
        <v/>
      </c>
      <c r="H145" s="28" t="str">
        <f t="shared" si="22"/>
        <v/>
      </c>
      <c r="I145" s="28" t="str">
        <f t="shared" si="23"/>
        <v/>
      </c>
      <c r="J145" s="28" t="str">
        <f t="shared" si="24"/>
        <v/>
      </c>
    </row>
    <row r="146" spans="1:10" x14ac:dyDescent="0.75">
      <c r="A146" s="27"/>
      <c r="B146" s="27"/>
      <c r="C146" s="27"/>
      <c r="D146" s="28" t="str">
        <f>IF($C146="","",IF(ISNA(MATCH($C146,'Club-Region Mapping'!$A$2:$A$200,0)),"NOT FOUND",INDEX('Club-Region Mapping'!$B$2:$B$200,MATCH($C146,'Club-Region Mapping'!$A$2:$A$200,0))))</f>
        <v/>
      </c>
      <c r="E146" s="28" t="str">
        <f>IF($C146="","",IF(ISNA(MATCH($C146,'Club-Region Mapping'!$A$2:$A$200,0)),"NOT FOUND",INDEX('Club-Region Mapping'!$C$2:$C$200,MATCH($C146,'Club-Region Mapping'!$A$2:$A$200,0))))</f>
        <v/>
      </c>
      <c r="F146" s="28" t="str">
        <f t="shared" si="20"/>
        <v/>
      </c>
      <c r="G146" s="28" t="str">
        <f t="shared" si="21"/>
        <v/>
      </c>
      <c r="H146" s="28" t="str">
        <f t="shared" si="22"/>
        <v/>
      </c>
      <c r="I146" s="28" t="str">
        <f t="shared" si="23"/>
        <v/>
      </c>
      <c r="J146" s="28" t="str">
        <f t="shared" si="24"/>
        <v/>
      </c>
    </row>
    <row r="147" spans="1:10" x14ac:dyDescent="0.75">
      <c r="A147" s="27"/>
      <c r="B147" s="27"/>
      <c r="C147" s="27"/>
      <c r="D147" s="28" t="str">
        <f>IF($C147="","",IF(ISNA(MATCH($C147,'Club-Region Mapping'!$A$2:$A$200,0)),"NOT FOUND",INDEX('Club-Region Mapping'!$B$2:$B$200,MATCH($C147,'Club-Region Mapping'!$A$2:$A$200,0))))</f>
        <v/>
      </c>
      <c r="E147" s="28" t="str">
        <f>IF($C147="","",IF(ISNA(MATCH($C147,'Club-Region Mapping'!$A$2:$A$200,0)),"NOT FOUND",INDEX('Club-Region Mapping'!$C$2:$C$200,MATCH($C147,'Club-Region Mapping'!$A$2:$A$200,0))))</f>
        <v/>
      </c>
      <c r="F147" s="28" t="str">
        <f t="shared" si="20"/>
        <v/>
      </c>
      <c r="G147" s="28" t="str">
        <f t="shared" si="21"/>
        <v/>
      </c>
      <c r="H147" s="28" t="str">
        <f t="shared" si="22"/>
        <v/>
      </c>
      <c r="I147" s="28" t="str">
        <f t="shared" si="23"/>
        <v/>
      </c>
      <c r="J147" s="28" t="str">
        <f t="shared" si="24"/>
        <v/>
      </c>
    </row>
    <row r="148" spans="1:10" x14ac:dyDescent="0.75">
      <c r="A148" s="27"/>
      <c r="B148" s="27"/>
      <c r="C148" s="27"/>
      <c r="D148" s="28" t="str">
        <f>IF($C148="","",IF(ISNA(MATCH($C148,'Club-Region Mapping'!$A$2:$A$200,0)),"NOT FOUND",INDEX('Club-Region Mapping'!$B$2:$B$200,MATCH($C148,'Club-Region Mapping'!$A$2:$A$200,0))))</f>
        <v/>
      </c>
      <c r="E148" s="28" t="str">
        <f>IF($C148="","",IF(ISNA(MATCH($C148,'Club-Region Mapping'!$A$2:$A$200,0)),"NOT FOUND",INDEX('Club-Region Mapping'!$C$2:$C$200,MATCH($C148,'Club-Region Mapping'!$A$2:$A$200,0))))</f>
        <v/>
      </c>
      <c r="F148" s="28" t="str">
        <f t="shared" si="20"/>
        <v/>
      </c>
      <c r="G148" s="28" t="str">
        <f t="shared" si="21"/>
        <v/>
      </c>
      <c r="H148" s="28" t="str">
        <f t="shared" si="22"/>
        <v/>
      </c>
      <c r="I148" s="28" t="str">
        <f t="shared" si="23"/>
        <v/>
      </c>
      <c r="J148" s="28" t="str">
        <f t="shared" si="24"/>
        <v/>
      </c>
    </row>
    <row r="149" spans="1:10" x14ac:dyDescent="0.75">
      <c r="A149" s="27"/>
      <c r="B149" s="27"/>
      <c r="C149" s="27"/>
      <c r="D149" s="28" t="str">
        <f>IF($C149="","",IF(ISNA(MATCH($C149,'Club-Region Mapping'!$A$2:$A$200,0)),"NOT FOUND",INDEX('Club-Region Mapping'!$B$2:$B$200,MATCH($C149,'Club-Region Mapping'!$A$2:$A$200,0))))</f>
        <v/>
      </c>
      <c r="E149" s="28" t="str">
        <f>IF($C149="","",IF(ISNA(MATCH($C149,'Club-Region Mapping'!$A$2:$A$200,0)),"NOT FOUND",INDEX('Club-Region Mapping'!$C$2:$C$200,MATCH($C149,'Club-Region Mapping'!$A$2:$A$200,0))))</f>
        <v/>
      </c>
      <c r="F149" s="28" t="str">
        <f t="shared" si="20"/>
        <v/>
      </c>
      <c r="G149" s="28" t="str">
        <f t="shared" si="21"/>
        <v/>
      </c>
      <c r="H149" s="28" t="str">
        <f t="shared" si="22"/>
        <v/>
      </c>
      <c r="I149" s="28" t="str">
        <f t="shared" si="23"/>
        <v/>
      </c>
      <c r="J149" s="28" t="str">
        <f t="shared" si="24"/>
        <v/>
      </c>
    </row>
    <row r="151" spans="1:10" x14ac:dyDescent="0.75">
      <c r="A151" s="2" t="s">
        <v>116</v>
      </c>
      <c r="B151" s="2"/>
      <c r="C151" s="2"/>
      <c r="D151" s="2"/>
      <c r="E151" s="2"/>
      <c r="F151" s="2"/>
      <c r="G151" s="2"/>
      <c r="H151" s="2"/>
      <c r="I151" s="2"/>
      <c r="J151" s="2"/>
    </row>
    <row r="152" spans="1:10" ht="24.75" x14ac:dyDescent="0.75">
      <c r="B152" s="29" t="s">
        <v>49</v>
      </c>
      <c r="C152" s="29" t="s">
        <v>57</v>
      </c>
      <c r="D152" s="29" t="s">
        <v>53</v>
      </c>
    </row>
    <row r="153" spans="1:10" x14ac:dyDescent="0.75">
      <c r="A153" s="28" t="s">
        <v>95</v>
      </c>
      <c r="B153" s="30">
        <f>COUNTIFS($D$135:$D$149,"Buffalo Yacht Club")</f>
        <v>1</v>
      </c>
      <c r="C153" s="30">
        <f>COUNTIFS($D$135:$D$149,"Erie Yacht Club")</f>
        <v>1</v>
      </c>
      <c r="D153" s="30">
        <f>COUNTIFS($D$135:$D$149,"Buffalo Canoe Club")</f>
        <v>1</v>
      </c>
    </row>
    <row r="154" spans="1:10" x14ac:dyDescent="0.75">
      <c r="A154" s="28" t="s">
        <v>96</v>
      </c>
      <c r="B154" s="30">
        <f>IF(COUNTA($B$135:$B$149)&gt;0,MAX(0,3-B153)*10,0)</f>
        <v>20</v>
      </c>
      <c r="C154" s="30">
        <f>IF(COUNTA($B$135:$B$149)&gt;0,MAX(0,3-C153)*10,0)</f>
        <v>20</v>
      </c>
      <c r="D154" s="30">
        <f>IF(COUNTA($B$135:$B$149)&gt;0,MAX(0,3-D153)*10,0)</f>
        <v>20</v>
      </c>
    </row>
    <row r="155" spans="1:10" x14ac:dyDescent="0.75">
      <c r="A155" s="31" t="s">
        <v>117</v>
      </c>
      <c r="B155" s="32">
        <f>SUMIFS($F$135:$F$149,$D$135:$D$149,"Buffalo Yacht Club",$H$135:$H$149,"Yes")+B154</f>
        <v>22</v>
      </c>
      <c r="C155" s="32">
        <f>SUMIFS($F$135:$F$149,$D$135:$D$149,"Erie Yacht Club",$H$135:$H$149,"Yes")+C154</f>
        <v>25</v>
      </c>
      <c r="D155" s="32">
        <f>SUMIFS($F$135:$F$149,$D$135:$D$149,"Buffalo Canoe Club",$H$135:$H$149,"Yes")+D154</f>
        <v>20.75</v>
      </c>
    </row>
    <row r="157" spans="1:10" x14ac:dyDescent="0.75">
      <c r="A157" s="5" t="s">
        <v>118</v>
      </c>
      <c r="B157" s="5"/>
      <c r="C157" s="5"/>
      <c r="D157" s="5"/>
      <c r="E157" s="5"/>
      <c r="F157" s="5"/>
      <c r="G157" s="5"/>
      <c r="H157" s="5"/>
      <c r="I157" s="5"/>
      <c r="J157" s="5"/>
    </row>
    <row r="158" spans="1:10" ht="24.75" x14ac:dyDescent="0.75">
      <c r="B158" s="33" t="s">
        <v>50</v>
      </c>
      <c r="C158" s="33" t="s">
        <v>58</v>
      </c>
      <c r="D158" s="33" t="s">
        <v>60</v>
      </c>
      <c r="E158" s="33" t="s">
        <v>70</v>
      </c>
      <c r="F158" s="33" t="s">
        <v>68</v>
      </c>
    </row>
    <row r="159" spans="1:10" x14ac:dyDescent="0.75">
      <c r="A159" s="34" t="s">
        <v>95</v>
      </c>
      <c r="B159" s="30">
        <f>COUNTIFS($E$135:$E$149,"Buffalo")</f>
        <v>2</v>
      </c>
      <c r="C159" s="30">
        <f>COUNTIFS($E$135:$E$149,"Erie")</f>
        <v>1</v>
      </c>
      <c r="D159" s="30">
        <f>COUNTIFS($E$135:$E$149,"Port Dover")</f>
        <v>2</v>
      </c>
      <c r="E159" s="30">
        <f>COUNTIFS($E$135:$E$149,"Dunkirk")</f>
        <v>1</v>
      </c>
      <c r="F159" s="30">
        <f>COUNTIFS($E$135:$E$149,"Port Colborne")</f>
        <v>0</v>
      </c>
    </row>
    <row r="160" spans="1:10" x14ac:dyDescent="0.75">
      <c r="A160" s="34" t="s">
        <v>96</v>
      </c>
      <c r="B160" s="30">
        <f>IF(COUNTA($B$135:$B$149)&gt;0,MAX(0,3-B159)*10,0)</f>
        <v>10</v>
      </c>
      <c r="C160" s="30">
        <f>IF(COUNTA($B$135:$B$149)&gt;0,MAX(0,3-C159)*10,0)</f>
        <v>20</v>
      </c>
      <c r="D160" s="30">
        <f>IF(COUNTA($B$135:$B$149)&gt;0,MAX(0,3-D159)*10,0)</f>
        <v>10</v>
      </c>
      <c r="E160" s="30">
        <f>IF(COUNTA($B$135:$B$149)&gt;0,MAX(0,3-E159)*10,0)</f>
        <v>20</v>
      </c>
      <c r="F160" s="30">
        <f>IF(COUNTA($B$135:$B$149)&gt;0,MAX(0,3-F159)*10,0)</f>
        <v>30</v>
      </c>
    </row>
    <row r="161" spans="1:6" x14ac:dyDescent="0.75">
      <c r="A161" s="34" t="s">
        <v>119</v>
      </c>
      <c r="B161" s="25">
        <f>SUMIFS($F$135:$F$149,$E$135:$E$149,"Buffalo",$J$135:$J$149,"Yes")+B160</f>
        <v>12.75</v>
      </c>
      <c r="C161" s="25">
        <f>SUMIFS($F$135:$F$149,$E$135:$E$149,"Erie",$J$135:$J$149,"Yes")+C160</f>
        <v>25</v>
      </c>
      <c r="D161" s="25">
        <f>SUMIFS($F$135:$F$149,$E$135:$E$149,"Port Dover",$J$135:$J$149,"Yes")+D160</f>
        <v>19</v>
      </c>
      <c r="E161" s="25">
        <f>SUMIFS($F$135:$F$149,$E$135:$E$149,"Dunkirk",$J$135:$J$149,"Yes")+E160</f>
        <v>24</v>
      </c>
      <c r="F161" s="25">
        <f>SUMIFS($F$135:$F$149,$E$135:$E$149,"Port Colborne",$J$135:$J$149,"Yes")+F160</f>
        <v>30</v>
      </c>
    </row>
  </sheetData>
  <mergeCells count="20">
    <mergeCell ref="A121:J121"/>
    <mergeCell ref="A127:J127"/>
    <mergeCell ref="A133:J133"/>
    <mergeCell ref="A151:J151"/>
    <mergeCell ref="A157:J157"/>
    <mergeCell ref="A67:J67"/>
    <mergeCell ref="A73:J73"/>
    <mergeCell ref="A91:J91"/>
    <mergeCell ref="A97:J97"/>
    <mergeCell ref="A103:J103"/>
    <mergeCell ref="A13:J13"/>
    <mergeCell ref="A31:J31"/>
    <mergeCell ref="A37:J37"/>
    <mergeCell ref="A43:J43"/>
    <mergeCell ref="A61:J61"/>
    <mergeCell ref="A1:J1"/>
    <mergeCell ref="A3:J3"/>
    <mergeCell ref="B6:D6"/>
    <mergeCell ref="A8:J8"/>
    <mergeCell ref="B11:D11"/>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1"/>
  <sheetViews>
    <sheetView showGridLines="0" zoomScaleNormal="100" workbookViewId="0">
      <selection activeCell="F33" sqref="F33"/>
    </sheetView>
  </sheetViews>
  <sheetFormatPr defaultColWidth="8.6796875" defaultRowHeight="14.75" x14ac:dyDescent="0.75"/>
  <cols>
    <col min="1" max="1" width="39.86328125" bestFit="1" customWidth="1"/>
    <col min="2" max="2" width="22" customWidth="1"/>
    <col min="3" max="3" width="34" customWidth="1"/>
    <col min="4" max="4" width="19.31640625" bestFit="1" customWidth="1"/>
    <col min="5" max="5" width="12" customWidth="1"/>
    <col min="6" max="10" width="9" customWidth="1"/>
  </cols>
  <sheetData>
    <row r="1" spans="1:10" ht="21.75" customHeight="1" x14ac:dyDescent="0.75">
      <c r="A1" s="8" t="s">
        <v>175</v>
      </c>
      <c r="B1" s="8"/>
      <c r="C1" s="8"/>
      <c r="D1" s="8"/>
      <c r="E1" s="8"/>
      <c r="F1" s="8"/>
      <c r="G1" s="8"/>
      <c r="H1" s="8"/>
      <c r="I1" s="8"/>
      <c r="J1" s="8"/>
    </row>
    <row r="3" spans="1:10" x14ac:dyDescent="0.75">
      <c r="A3" s="7" t="s">
        <v>77</v>
      </c>
      <c r="B3" s="7"/>
      <c r="C3" s="7"/>
      <c r="D3" s="7"/>
      <c r="E3" s="7"/>
      <c r="F3" s="7"/>
      <c r="G3" s="7"/>
      <c r="H3" s="7"/>
      <c r="I3" s="7"/>
      <c r="J3" s="7"/>
    </row>
    <row r="4" spans="1:10" x14ac:dyDescent="0.75">
      <c r="B4" s="19" t="s">
        <v>49</v>
      </c>
      <c r="C4" s="19" t="s">
        <v>57</v>
      </c>
      <c r="D4" s="19" t="s">
        <v>53</v>
      </c>
    </row>
    <row r="5" spans="1:10" x14ac:dyDescent="0.75">
      <c r="A5" s="20" t="s">
        <v>78</v>
      </c>
      <c r="B5" s="21">
        <f>B35+B65+B95+B125+B155</f>
        <v>40.5</v>
      </c>
      <c r="C5" s="21">
        <f>C35+C65+C95+C125+C155</f>
        <v>33.75</v>
      </c>
      <c r="D5" s="21">
        <f>D35+D65+D95+D125+D155</f>
        <v>82</v>
      </c>
    </row>
    <row r="6" spans="1:10" ht="16.75" x14ac:dyDescent="0.75">
      <c r="A6" s="22" t="s">
        <v>79</v>
      </c>
      <c r="B6" s="6" t="str">
        <f>IF(AND(B5&lt;=C5,B5&lt;=D5),"Buffalo Yacht Club",IF(C5&lt;=D5,"Erie Yacht Club","Buffalo Canoe Club"))</f>
        <v>Erie Yacht Club</v>
      </c>
      <c r="C6" s="6"/>
      <c r="D6" s="6"/>
    </row>
    <row r="8" spans="1:10" x14ac:dyDescent="0.75">
      <c r="A8" s="5" t="s">
        <v>80</v>
      </c>
      <c r="B8" s="5"/>
      <c r="C8" s="5"/>
      <c r="D8" s="5"/>
      <c r="E8" s="5"/>
      <c r="F8" s="5"/>
      <c r="G8" s="5"/>
      <c r="H8" s="5"/>
      <c r="I8" s="5"/>
      <c r="J8" s="5"/>
    </row>
    <row r="9" spans="1:10" x14ac:dyDescent="0.75">
      <c r="B9" s="23" t="s">
        <v>50</v>
      </c>
      <c r="C9" s="23" t="s">
        <v>58</v>
      </c>
      <c r="D9" s="23" t="s">
        <v>60</v>
      </c>
      <c r="E9" s="23" t="s">
        <v>70</v>
      </c>
      <c r="F9" s="23" t="s">
        <v>68</v>
      </c>
    </row>
    <row r="10" spans="1:10" x14ac:dyDescent="0.75">
      <c r="A10" s="24" t="s">
        <v>81</v>
      </c>
      <c r="B10" s="25">
        <f>B41+B71+B101+B131+B161</f>
        <v>29.5</v>
      </c>
      <c r="C10" s="25">
        <f>C41+C71+C101+C131+C161</f>
        <v>33.75</v>
      </c>
      <c r="D10" s="25">
        <f>D41+D71+D101+D131+D161</f>
        <v>90</v>
      </c>
      <c r="E10" s="25">
        <f>E41+E71+E101+E131+E161</f>
        <v>90</v>
      </c>
      <c r="F10" s="25">
        <f>F41+F71+F101+F131+F161</f>
        <v>90</v>
      </c>
    </row>
    <row r="11" spans="1:10" x14ac:dyDescent="0.75">
      <c r="A11" s="24" t="s">
        <v>82</v>
      </c>
      <c r="B11" s="4" t="str">
        <f>IF(AND(B10&lt;=C10,B10&lt;=D10,B10&lt;=E10,B10&lt;=F10),"Buffalo",IF(AND(C10&lt;=B10,C10&lt;=D10,C10&lt;=E10,C10&lt;=F10),"Erie",IF(AND(D10&lt;=B10,D10&lt;=C10,D10&lt;=E10,D10&lt;=F10),"Port Dover",IF(AND(E10&lt;=B10,E10&lt;=C10,E10&lt;=D10,E10&lt;=F10),"Dunkirk","Port Colborne"))))</f>
        <v>Buffalo</v>
      </c>
      <c r="C11" s="4"/>
      <c r="D11" s="4"/>
    </row>
    <row r="13" spans="1:10" ht="15.5" x14ac:dyDescent="0.75">
      <c r="A13" s="3" t="s">
        <v>83</v>
      </c>
      <c r="B13" s="3"/>
      <c r="C13" s="3"/>
      <c r="D13" s="3"/>
      <c r="E13" s="3"/>
      <c r="F13" s="3"/>
      <c r="G13" s="3"/>
      <c r="H13" s="3"/>
      <c r="I13" s="3"/>
      <c r="J13" s="3"/>
    </row>
    <row r="14" spans="1:10" ht="26" x14ac:dyDescent="0.75">
      <c r="A14" s="26" t="s">
        <v>84</v>
      </c>
      <c r="B14" s="26" t="s">
        <v>85</v>
      </c>
      <c r="C14" s="26" t="s">
        <v>86</v>
      </c>
      <c r="D14" s="26" t="s">
        <v>87</v>
      </c>
      <c r="E14" s="26" t="s">
        <v>88</v>
      </c>
      <c r="F14" s="26" t="s">
        <v>89</v>
      </c>
      <c r="G14" s="26" t="s">
        <v>90</v>
      </c>
      <c r="H14" s="26" t="s">
        <v>91</v>
      </c>
      <c r="I14" s="26" t="s">
        <v>92</v>
      </c>
      <c r="J14" s="26" t="s">
        <v>93</v>
      </c>
    </row>
    <row r="15" spans="1:10" x14ac:dyDescent="0.75">
      <c r="A15" s="27">
        <v>1</v>
      </c>
      <c r="B15" s="27" t="s">
        <v>121</v>
      </c>
      <c r="C15" s="27" t="s">
        <v>61</v>
      </c>
      <c r="D15" s="28" t="str">
        <f>IF($C15="","",IF(ISNA(MATCH($C15,'Club-Region Mapping'!$A$2:$A$200,0)),"NOT FOUND",INDEX('Club-Region Mapping'!$B$2:$B$200,MATCH($C15,'Club-Region Mapping'!$A$2:$A$200,0))))</f>
        <v>Buffalo Yacht Club</v>
      </c>
      <c r="E15" s="28" t="str">
        <f>IF($C15="","",IF(ISNA(MATCH($C15,'Club-Region Mapping'!$A$2:$A$200,0)),"NOT FOUND",INDEX('Club-Region Mapping'!$C$2:$C$200,MATCH($C15,'Club-Region Mapping'!$A$2:$A$200,0))))</f>
        <v>Buffalo</v>
      </c>
      <c r="F15" s="28">
        <f t="shared" ref="F15:F29" si="0">IF($A15="","",IF($A15=1,0.75,$A15))</f>
        <v>0.75</v>
      </c>
      <c r="G15" s="28">
        <f t="shared" ref="G15:G29" si="1">IF(OR($A15="",$D15="",$D15="NOT FOUND"),"",COUNTIFS($D$15:$D$29,$D15,$A$15:$A$29,"&lt;="&amp;$A15))</f>
        <v>1</v>
      </c>
      <c r="H15" s="28" t="str">
        <f t="shared" ref="H15:H29" si="2">IF($G15="","",IF($G15&lt;=3,"Yes","No"))</f>
        <v>Yes</v>
      </c>
      <c r="I15" s="28">
        <f t="shared" ref="I15:I29" si="3">IF(OR($A15="",$E15="",$E15="NOT FOUND"),"",COUNTIFS($E$15:$E$29,$E15,$A$15:$A$29,"&lt;="&amp;$A15))</f>
        <v>1</v>
      </c>
      <c r="J15" s="28" t="str">
        <f t="shared" ref="J15:J29" si="4">IF($I15="","",IF($I15&lt;=3,"Yes","No"))</f>
        <v>Yes</v>
      </c>
    </row>
    <row r="16" spans="1:10" x14ac:dyDescent="0.75">
      <c r="A16" s="27">
        <v>2</v>
      </c>
      <c r="B16" s="27" t="s">
        <v>123</v>
      </c>
      <c r="C16" s="27" t="s">
        <v>49</v>
      </c>
      <c r="D16" s="28" t="str">
        <f>IF($C16="","",IF(ISNA(MATCH($C16,'Club-Region Mapping'!$A$2:$A$200,0)),"NOT FOUND",INDEX('Club-Region Mapping'!$B$2:$B$200,MATCH($C16,'Club-Region Mapping'!$A$2:$A$200,0))))</f>
        <v>Buffalo Yacht Club</v>
      </c>
      <c r="E16" s="28" t="str">
        <f>IF($C16="","",IF(ISNA(MATCH($C16,'Club-Region Mapping'!$A$2:$A$200,0)),"NOT FOUND",INDEX('Club-Region Mapping'!$C$2:$C$200,MATCH($C16,'Club-Region Mapping'!$A$2:$A$200,0))))</f>
        <v>Buffalo</v>
      </c>
      <c r="F16" s="28">
        <f t="shared" si="0"/>
        <v>2</v>
      </c>
      <c r="G16" s="28">
        <f t="shared" si="1"/>
        <v>2</v>
      </c>
      <c r="H16" s="28" t="str">
        <f t="shared" si="2"/>
        <v>Yes</v>
      </c>
      <c r="I16" s="28">
        <f t="shared" si="3"/>
        <v>2</v>
      </c>
      <c r="J16" s="28" t="str">
        <f t="shared" si="4"/>
        <v>Yes</v>
      </c>
    </row>
    <row r="17" spans="1:10" x14ac:dyDescent="0.75">
      <c r="A17" s="27">
        <v>3</v>
      </c>
      <c r="B17" s="27" t="s">
        <v>163</v>
      </c>
      <c r="C17" s="27" t="s">
        <v>57</v>
      </c>
      <c r="D17" s="28" t="str">
        <f>IF($C17="","",IF(ISNA(MATCH($C17,'Club-Region Mapping'!$A$2:$A$200,0)),"NOT FOUND",INDEX('Club-Region Mapping'!$B$2:$B$200,MATCH($C17,'Club-Region Mapping'!$A$2:$A$200,0))))</f>
        <v>Erie Yacht Club</v>
      </c>
      <c r="E17" s="28" t="str">
        <f>IF($C17="","",IF(ISNA(MATCH($C17,'Club-Region Mapping'!$A$2:$A$200,0)),"NOT FOUND",INDEX('Club-Region Mapping'!$C$2:$C$200,MATCH($C17,'Club-Region Mapping'!$A$2:$A$200,0))))</f>
        <v>Erie</v>
      </c>
      <c r="F17" s="28">
        <f t="shared" si="0"/>
        <v>3</v>
      </c>
      <c r="G17" s="28">
        <f t="shared" si="1"/>
        <v>1</v>
      </c>
      <c r="H17" s="28" t="str">
        <f t="shared" si="2"/>
        <v>Yes</v>
      </c>
      <c r="I17" s="28">
        <f t="shared" si="3"/>
        <v>1</v>
      </c>
      <c r="J17" s="28" t="str">
        <f t="shared" si="4"/>
        <v>Yes</v>
      </c>
    </row>
    <row r="18" spans="1:10" x14ac:dyDescent="0.75">
      <c r="A18" s="27">
        <v>4</v>
      </c>
      <c r="B18" s="27" t="s">
        <v>128</v>
      </c>
      <c r="C18" s="27" t="s">
        <v>57</v>
      </c>
      <c r="D18" s="28" t="str">
        <f>IF($C18="","",IF(ISNA(MATCH($C18,'Club-Region Mapping'!$A$2:$A$200,0)),"NOT FOUND",INDEX('Club-Region Mapping'!$B$2:$B$200,MATCH($C18,'Club-Region Mapping'!$A$2:$A$200,0))))</f>
        <v>Erie Yacht Club</v>
      </c>
      <c r="E18" s="28" t="str">
        <f>IF($C18="","",IF(ISNA(MATCH($C18,'Club-Region Mapping'!$A$2:$A$200,0)),"NOT FOUND",INDEX('Club-Region Mapping'!$C$2:$C$200,MATCH($C18,'Club-Region Mapping'!$A$2:$A$200,0))))</f>
        <v>Erie</v>
      </c>
      <c r="F18" s="28">
        <f t="shared" si="0"/>
        <v>4</v>
      </c>
      <c r="G18" s="28">
        <f t="shared" si="1"/>
        <v>2</v>
      </c>
      <c r="H18" s="28" t="str">
        <f t="shared" si="2"/>
        <v>Yes</v>
      </c>
      <c r="I18" s="28">
        <f t="shared" si="3"/>
        <v>2</v>
      </c>
      <c r="J18" s="28" t="str">
        <f t="shared" si="4"/>
        <v>Yes</v>
      </c>
    </row>
    <row r="19" spans="1:10" x14ac:dyDescent="0.75">
      <c r="A19" s="27">
        <v>5</v>
      </c>
      <c r="B19" s="27" t="s">
        <v>176</v>
      </c>
      <c r="C19" s="27" t="s">
        <v>49</v>
      </c>
      <c r="D19" s="28" t="str">
        <f>IF($C19="","",IF(ISNA(MATCH($C19,'Club-Region Mapping'!$A$2:$A$200,0)),"NOT FOUND",INDEX('Club-Region Mapping'!$B$2:$B$200,MATCH($C19,'Club-Region Mapping'!$A$2:$A$200,0))))</f>
        <v>Buffalo Yacht Club</v>
      </c>
      <c r="E19" s="28" t="str">
        <f>IF($C19="","",IF(ISNA(MATCH($C19,'Club-Region Mapping'!$A$2:$A$200,0)),"NOT FOUND",INDEX('Club-Region Mapping'!$C$2:$C$200,MATCH($C19,'Club-Region Mapping'!$A$2:$A$200,0))))</f>
        <v>Buffalo</v>
      </c>
      <c r="F19" s="28">
        <f t="shared" si="0"/>
        <v>5</v>
      </c>
      <c r="G19" s="28">
        <f t="shared" si="1"/>
        <v>3</v>
      </c>
      <c r="H19" s="28" t="str">
        <f t="shared" si="2"/>
        <v>Yes</v>
      </c>
      <c r="I19" s="28">
        <f t="shared" si="3"/>
        <v>3</v>
      </c>
      <c r="J19" s="28" t="str">
        <f t="shared" si="4"/>
        <v>Yes</v>
      </c>
    </row>
    <row r="20" spans="1:10" x14ac:dyDescent="0.75">
      <c r="A20" s="27">
        <v>6</v>
      </c>
      <c r="B20" s="27" t="s">
        <v>132</v>
      </c>
      <c r="C20" s="27" t="s">
        <v>57</v>
      </c>
      <c r="D20" s="28" t="str">
        <f>IF($C20="","",IF(ISNA(MATCH($C20,'Club-Region Mapping'!$A$2:$A$200,0)),"NOT FOUND",INDEX('Club-Region Mapping'!$B$2:$B$200,MATCH($C20,'Club-Region Mapping'!$A$2:$A$200,0))))</f>
        <v>Erie Yacht Club</v>
      </c>
      <c r="E20" s="28" t="str">
        <f>IF($C20="","",IF(ISNA(MATCH($C20,'Club-Region Mapping'!$A$2:$A$200,0)),"NOT FOUND",INDEX('Club-Region Mapping'!$C$2:$C$200,MATCH($C20,'Club-Region Mapping'!$A$2:$A$200,0))))</f>
        <v>Erie</v>
      </c>
      <c r="F20" s="28">
        <f t="shared" si="0"/>
        <v>6</v>
      </c>
      <c r="G20" s="28">
        <f t="shared" si="1"/>
        <v>3</v>
      </c>
      <c r="H20" s="28" t="str">
        <f t="shared" si="2"/>
        <v>Yes</v>
      </c>
      <c r="I20" s="28">
        <f t="shared" si="3"/>
        <v>3</v>
      </c>
      <c r="J20" s="28" t="str">
        <f t="shared" si="4"/>
        <v>Yes</v>
      </c>
    </row>
    <row r="21" spans="1:10" x14ac:dyDescent="0.75">
      <c r="A21" s="27">
        <v>7</v>
      </c>
      <c r="B21" s="27" t="s">
        <v>129</v>
      </c>
      <c r="C21" s="27" t="s">
        <v>49</v>
      </c>
      <c r="D21" s="28" t="str">
        <f>IF($C21="","",IF(ISNA(MATCH($C21,'Club-Region Mapping'!$A$2:$A$200,0)),"NOT FOUND",INDEX('Club-Region Mapping'!$B$2:$B$200,MATCH($C21,'Club-Region Mapping'!$A$2:$A$200,0))))</f>
        <v>Buffalo Yacht Club</v>
      </c>
      <c r="E21" s="28" t="str">
        <f>IF($C21="","",IF(ISNA(MATCH($C21,'Club-Region Mapping'!$A$2:$A$200,0)),"NOT FOUND",INDEX('Club-Region Mapping'!$C$2:$C$200,MATCH($C21,'Club-Region Mapping'!$A$2:$A$200,0))))</f>
        <v>Buffalo</v>
      </c>
      <c r="F21" s="28">
        <f t="shared" si="0"/>
        <v>7</v>
      </c>
      <c r="G21" s="28">
        <f t="shared" si="1"/>
        <v>4</v>
      </c>
      <c r="H21" s="28" t="str">
        <f t="shared" si="2"/>
        <v>No</v>
      </c>
      <c r="I21" s="28">
        <f t="shared" si="3"/>
        <v>4</v>
      </c>
      <c r="J21" s="28" t="str">
        <f t="shared" si="4"/>
        <v>No</v>
      </c>
    </row>
    <row r="22" spans="1:10" x14ac:dyDescent="0.75">
      <c r="A22" s="27">
        <v>8</v>
      </c>
      <c r="B22" s="27" t="s">
        <v>162</v>
      </c>
      <c r="C22" s="27" t="s">
        <v>57</v>
      </c>
      <c r="D22" s="28" t="str">
        <f>IF($C22="","",IF(ISNA(MATCH($C22,'Club-Region Mapping'!$A$2:$A$200,0)),"NOT FOUND",INDEX('Club-Region Mapping'!$B$2:$B$200,MATCH($C22,'Club-Region Mapping'!$A$2:$A$200,0))))</f>
        <v>Erie Yacht Club</v>
      </c>
      <c r="E22" s="28" t="str">
        <f>IF($C22="","",IF(ISNA(MATCH($C22,'Club-Region Mapping'!$A$2:$A$200,0)),"NOT FOUND",INDEX('Club-Region Mapping'!$C$2:$C$200,MATCH($C22,'Club-Region Mapping'!$A$2:$A$200,0))))</f>
        <v>Erie</v>
      </c>
      <c r="F22" s="28">
        <f t="shared" si="0"/>
        <v>8</v>
      </c>
      <c r="G22" s="28">
        <f t="shared" si="1"/>
        <v>4</v>
      </c>
      <c r="H22" s="28" t="str">
        <f t="shared" si="2"/>
        <v>No</v>
      </c>
      <c r="I22" s="28">
        <f t="shared" si="3"/>
        <v>4</v>
      </c>
      <c r="J22" s="28" t="str">
        <f t="shared" si="4"/>
        <v>No</v>
      </c>
    </row>
    <row r="23" spans="1:10" x14ac:dyDescent="0.75">
      <c r="A23" s="27">
        <v>9</v>
      </c>
      <c r="B23" s="27" t="s">
        <v>177</v>
      </c>
      <c r="C23" s="27" t="s">
        <v>51</v>
      </c>
      <c r="D23" s="28">
        <f>IF($C23="","",IF(ISNA(MATCH($C23,'Club-Region Mapping'!$A$2:$A$200,0)),"NOT FOUND",INDEX('Club-Region Mapping'!$B$2:$B$200,MATCH($C23,'Club-Region Mapping'!$A$2:$A$200,0))))</f>
        <v>0</v>
      </c>
      <c r="E23" s="28" t="str">
        <f>IF($C23="","",IF(ISNA(MATCH($C23,'Club-Region Mapping'!$A$2:$A$200,0)),"NOT FOUND",INDEX('Club-Region Mapping'!$C$2:$C$200,MATCH($C23,'Club-Region Mapping'!$A$2:$A$200,0))))</f>
        <v>Buffalo</v>
      </c>
      <c r="F23" s="28">
        <f t="shared" si="0"/>
        <v>9</v>
      </c>
      <c r="G23" s="28">
        <f t="shared" si="1"/>
        <v>1</v>
      </c>
      <c r="H23" s="28" t="str">
        <f t="shared" si="2"/>
        <v>Yes</v>
      </c>
      <c r="I23" s="28">
        <f t="shared" si="3"/>
        <v>5</v>
      </c>
      <c r="J23" s="28" t="str">
        <f t="shared" si="4"/>
        <v>No</v>
      </c>
    </row>
    <row r="24" spans="1:10" x14ac:dyDescent="0.75">
      <c r="A24" s="27"/>
      <c r="B24" s="27"/>
      <c r="C24" s="27"/>
      <c r="D24" s="28" t="str">
        <f>IF($C24="","",IF(ISNA(MATCH($C24,'Club-Region Mapping'!$A$2:$A$200,0)),"NOT FOUND",INDEX('Club-Region Mapping'!$B$2:$B$200,MATCH($C24,'Club-Region Mapping'!$A$2:$A$200,0))))</f>
        <v/>
      </c>
      <c r="E24" s="28" t="str">
        <f>IF($C24="","",IF(ISNA(MATCH($C24,'Club-Region Mapping'!$A$2:$A$200,0)),"NOT FOUND",INDEX('Club-Region Mapping'!$C$2:$C$200,MATCH($C24,'Club-Region Mapping'!$A$2:$A$200,0))))</f>
        <v/>
      </c>
      <c r="F24" s="28" t="str">
        <f t="shared" si="0"/>
        <v/>
      </c>
      <c r="G24" s="28" t="str">
        <f t="shared" si="1"/>
        <v/>
      </c>
      <c r="H24" s="28" t="str">
        <f t="shared" si="2"/>
        <v/>
      </c>
      <c r="I24" s="28" t="str">
        <f t="shared" si="3"/>
        <v/>
      </c>
      <c r="J24" s="28" t="str">
        <f t="shared" si="4"/>
        <v/>
      </c>
    </row>
    <row r="25" spans="1:10" x14ac:dyDescent="0.75">
      <c r="A25" s="27"/>
      <c r="B25" s="27"/>
      <c r="C25" s="27"/>
      <c r="D25" s="28" t="str">
        <f>IF($C25="","",IF(ISNA(MATCH($C25,'Club-Region Mapping'!$A$2:$A$200,0)),"NOT FOUND",INDEX('Club-Region Mapping'!$B$2:$B$200,MATCH($C25,'Club-Region Mapping'!$A$2:$A$200,0))))</f>
        <v/>
      </c>
      <c r="E25" s="28" t="str">
        <f>IF($C25="","",IF(ISNA(MATCH($C25,'Club-Region Mapping'!$A$2:$A$200,0)),"NOT FOUND",INDEX('Club-Region Mapping'!$C$2:$C$200,MATCH($C25,'Club-Region Mapping'!$A$2:$A$200,0))))</f>
        <v/>
      </c>
      <c r="F25" s="28" t="str">
        <f t="shared" si="0"/>
        <v/>
      </c>
      <c r="G25" s="28" t="str">
        <f t="shared" si="1"/>
        <v/>
      </c>
      <c r="H25" s="28" t="str">
        <f t="shared" si="2"/>
        <v/>
      </c>
      <c r="I25" s="28" t="str">
        <f t="shared" si="3"/>
        <v/>
      </c>
      <c r="J25" s="28" t="str">
        <f t="shared" si="4"/>
        <v/>
      </c>
    </row>
    <row r="26" spans="1:10" x14ac:dyDescent="0.75">
      <c r="A26" s="27"/>
      <c r="B26" s="27"/>
      <c r="C26" s="27"/>
      <c r="D26" s="28" t="str">
        <f>IF($C26="","",IF(ISNA(MATCH($C26,'Club-Region Mapping'!$A$2:$A$200,0)),"NOT FOUND",INDEX('Club-Region Mapping'!$B$2:$B$200,MATCH($C26,'Club-Region Mapping'!$A$2:$A$200,0))))</f>
        <v/>
      </c>
      <c r="E26" s="28" t="str">
        <f>IF($C26="","",IF(ISNA(MATCH($C26,'Club-Region Mapping'!$A$2:$A$200,0)),"NOT FOUND",INDEX('Club-Region Mapping'!$C$2:$C$200,MATCH($C26,'Club-Region Mapping'!$A$2:$A$200,0))))</f>
        <v/>
      </c>
      <c r="F26" s="28" t="str">
        <f t="shared" si="0"/>
        <v/>
      </c>
      <c r="G26" s="28" t="str">
        <f t="shared" si="1"/>
        <v/>
      </c>
      <c r="H26" s="28" t="str">
        <f t="shared" si="2"/>
        <v/>
      </c>
      <c r="I26" s="28" t="str">
        <f t="shared" si="3"/>
        <v/>
      </c>
      <c r="J26" s="28" t="str">
        <f t="shared" si="4"/>
        <v/>
      </c>
    </row>
    <row r="27" spans="1:10" x14ac:dyDescent="0.75">
      <c r="A27" s="27"/>
      <c r="B27" s="27"/>
      <c r="C27" s="27"/>
      <c r="D27" s="28" t="str">
        <f>IF($C27="","",IF(ISNA(MATCH($C27,'Club-Region Mapping'!$A$2:$A$200,0)),"NOT FOUND",INDEX('Club-Region Mapping'!$B$2:$B$200,MATCH($C27,'Club-Region Mapping'!$A$2:$A$200,0))))</f>
        <v/>
      </c>
      <c r="E27" s="28" t="str">
        <f>IF($C27="","",IF(ISNA(MATCH($C27,'Club-Region Mapping'!$A$2:$A$200,0)),"NOT FOUND",INDEX('Club-Region Mapping'!$C$2:$C$200,MATCH($C27,'Club-Region Mapping'!$A$2:$A$200,0))))</f>
        <v/>
      </c>
      <c r="F27" s="28" t="str">
        <f t="shared" si="0"/>
        <v/>
      </c>
      <c r="G27" s="28" t="str">
        <f t="shared" si="1"/>
        <v/>
      </c>
      <c r="H27" s="28" t="str">
        <f t="shared" si="2"/>
        <v/>
      </c>
      <c r="I27" s="28" t="str">
        <f t="shared" si="3"/>
        <v/>
      </c>
      <c r="J27" s="28" t="str">
        <f t="shared" si="4"/>
        <v/>
      </c>
    </row>
    <row r="28" spans="1:10" x14ac:dyDescent="0.75">
      <c r="A28" s="27"/>
      <c r="B28" s="27"/>
      <c r="C28" s="27"/>
      <c r="D28" s="28" t="str">
        <f>IF($C28="","",IF(ISNA(MATCH($C28,'Club-Region Mapping'!$A$2:$A$200,0)),"NOT FOUND",INDEX('Club-Region Mapping'!$B$2:$B$200,MATCH($C28,'Club-Region Mapping'!$A$2:$A$200,0))))</f>
        <v/>
      </c>
      <c r="E28" s="28" t="str">
        <f>IF($C28="","",IF(ISNA(MATCH($C28,'Club-Region Mapping'!$A$2:$A$200,0)),"NOT FOUND",INDEX('Club-Region Mapping'!$C$2:$C$200,MATCH($C28,'Club-Region Mapping'!$A$2:$A$200,0))))</f>
        <v/>
      </c>
      <c r="F28" s="28" t="str">
        <f t="shared" si="0"/>
        <v/>
      </c>
      <c r="G28" s="28" t="str">
        <f t="shared" si="1"/>
        <v/>
      </c>
      <c r="H28" s="28" t="str">
        <f t="shared" si="2"/>
        <v/>
      </c>
      <c r="I28" s="28" t="str">
        <f t="shared" si="3"/>
        <v/>
      </c>
      <c r="J28" s="28" t="str">
        <f t="shared" si="4"/>
        <v/>
      </c>
    </row>
    <row r="29" spans="1:10" x14ac:dyDescent="0.75">
      <c r="A29" s="27"/>
      <c r="B29" s="27"/>
      <c r="C29" s="27"/>
      <c r="D29" s="28" t="str">
        <f>IF($C29="","",IF(ISNA(MATCH($C29,'Club-Region Mapping'!$A$2:$A$200,0)),"NOT FOUND",INDEX('Club-Region Mapping'!$B$2:$B$200,MATCH($C29,'Club-Region Mapping'!$A$2:$A$200,0))))</f>
        <v/>
      </c>
      <c r="E29" s="28" t="str">
        <f>IF($C29="","",IF(ISNA(MATCH($C29,'Club-Region Mapping'!$A$2:$A$200,0)),"NOT FOUND",INDEX('Club-Region Mapping'!$C$2:$C$200,MATCH($C29,'Club-Region Mapping'!$A$2:$A$200,0))))</f>
        <v/>
      </c>
      <c r="F29" s="28" t="str">
        <f t="shared" si="0"/>
        <v/>
      </c>
      <c r="G29" s="28" t="str">
        <f t="shared" si="1"/>
        <v/>
      </c>
      <c r="H29" s="28" t="str">
        <f t="shared" si="2"/>
        <v/>
      </c>
      <c r="I29" s="28" t="str">
        <f t="shared" si="3"/>
        <v/>
      </c>
      <c r="J29" s="28" t="str">
        <f t="shared" si="4"/>
        <v/>
      </c>
    </row>
    <row r="31" spans="1:10" x14ac:dyDescent="0.75">
      <c r="A31" s="2" t="s">
        <v>94</v>
      </c>
      <c r="B31" s="2"/>
      <c r="C31" s="2"/>
      <c r="D31" s="2"/>
      <c r="E31" s="2"/>
      <c r="F31" s="2"/>
      <c r="G31" s="2"/>
      <c r="H31" s="2"/>
      <c r="I31" s="2"/>
      <c r="J31" s="2"/>
    </row>
    <row r="32" spans="1:10" ht="24.75" x14ac:dyDescent="0.75">
      <c r="B32" s="29" t="s">
        <v>49</v>
      </c>
      <c r="C32" s="29" t="s">
        <v>57</v>
      </c>
      <c r="D32" s="29" t="s">
        <v>53</v>
      </c>
    </row>
    <row r="33" spans="1:10" x14ac:dyDescent="0.75">
      <c r="A33" s="28" t="s">
        <v>95</v>
      </c>
      <c r="B33" s="30">
        <f>COUNTIFS($D$15:$D$29,"Buffalo Yacht Club")</f>
        <v>4</v>
      </c>
      <c r="C33" s="30">
        <f>COUNTIFS($D$15:$D$29,"Erie Yacht Club")</f>
        <v>4</v>
      </c>
      <c r="D33" s="30">
        <f>COUNTIFS($D$15:$D$29,"Buffalo Canoe Club")</f>
        <v>0</v>
      </c>
    </row>
    <row r="34" spans="1:10" x14ac:dyDescent="0.75">
      <c r="A34" s="28" t="s">
        <v>96</v>
      </c>
      <c r="B34" s="30">
        <f>IF(COUNTA($B$15:$B$29)&gt;0,MAX(0,3-B33)*10,0)</f>
        <v>0</v>
      </c>
      <c r="C34" s="30">
        <f>IF(COUNTA($B$15:$B$29)&gt;0,MAX(0,3-C33)*10,0)</f>
        <v>0</v>
      </c>
      <c r="D34" s="30">
        <f>IF(COUNTA($B$15:$B$29)&gt;0,MAX(0,3-D33)*10,0)</f>
        <v>30</v>
      </c>
    </row>
    <row r="35" spans="1:10" x14ac:dyDescent="0.75">
      <c r="A35" s="31" t="s">
        <v>97</v>
      </c>
      <c r="B35" s="32">
        <f>SUMIFS($F$15:$F$29,$D$15:$D$29,"Buffalo Yacht Club",$H$15:$H$29,"Yes")+B34</f>
        <v>7.75</v>
      </c>
      <c r="C35" s="32">
        <f>SUMIFS($F$15:$F$29,$D$15:$D$29,"Erie Yacht Club",$H$15:$H$29,"Yes")+C34</f>
        <v>13</v>
      </c>
      <c r="D35" s="32">
        <f>SUMIFS($F$15:$F$29,$D$15:$D$29,"Buffalo Canoe Club",$H$15:$H$29,"Yes")+D34</f>
        <v>30</v>
      </c>
    </row>
    <row r="37" spans="1:10" x14ac:dyDescent="0.75">
      <c r="A37" s="5" t="s">
        <v>98</v>
      </c>
      <c r="B37" s="5"/>
      <c r="C37" s="5"/>
      <c r="D37" s="5"/>
      <c r="E37" s="5"/>
      <c r="F37" s="5"/>
      <c r="G37" s="5"/>
      <c r="H37" s="5"/>
      <c r="I37" s="5"/>
      <c r="J37" s="5"/>
    </row>
    <row r="38" spans="1:10" ht="24.75" x14ac:dyDescent="0.75">
      <c r="B38" s="33" t="s">
        <v>50</v>
      </c>
      <c r="C38" s="33" t="s">
        <v>58</v>
      </c>
      <c r="D38" s="33" t="s">
        <v>60</v>
      </c>
      <c r="E38" s="33" t="s">
        <v>70</v>
      </c>
      <c r="F38" s="33" t="s">
        <v>68</v>
      </c>
    </row>
    <row r="39" spans="1:10" x14ac:dyDescent="0.75">
      <c r="A39" s="34" t="s">
        <v>95</v>
      </c>
      <c r="B39" s="30">
        <f>COUNTIFS($E$15:$E$29,"Buffalo")</f>
        <v>5</v>
      </c>
      <c r="C39" s="30">
        <f>COUNTIFS($E$15:$E$29,"Erie")</f>
        <v>4</v>
      </c>
      <c r="D39" s="30">
        <f>COUNTIFS($E$15:$E$29,"Port Dover")</f>
        <v>0</v>
      </c>
      <c r="E39" s="30">
        <f>COUNTIFS($E$15:$E$29,"Dunkirk")</f>
        <v>0</v>
      </c>
      <c r="F39" s="30">
        <f>COUNTIFS($E$15:$E$29,"Port Colborne")</f>
        <v>0</v>
      </c>
    </row>
    <row r="40" spans="1:10" x14ac:dyDescent="0.75">
      <c r="A40" s="34" t="s">
        <v>96</v>
      </c>
      <c r="B40" s="30">
        <f>IF(COUNTA($B$15:$B$29)&gt;0,MAX(0,3-B39)*10,0)</f>
        <v>0</v>
      </c>
      <c r="C40" s="30">
        <f>IF(COUNTA($B$15:$B$29)&gt;0,MAX(0,3-C39)*10,0)</f>
        <v>0</v>
      </c>
      <c r="D40" s="30">
        <f>IF(COUNTA($B$15:$B$29)&gt;0,MAX(0,3-D39)*10,0)</f>
        <v>30</v>
      </c>
      <c r="E40" s="30">
        <f>IF(COUNTA($B$15:$B$29)&gt;0,MAX(0,3-E39)*10,0)</f>
        <v>30</v>
      </c>
      <c r="F40" s="30">
        <f>IF(COUNTA($B$15:$B$29)&gt;0,MAX(0,3-F39)*10,0)</f>
        <v>30</v>
      </c>
    </row>
    <row r="41" spans="1:10" x14ac:dyDescent="0.75">
      <c r="A41" s="34" t="s">
        <v>99</v>
      </c>
      <c r="B41" s="25">
        <f>SUMIFS($F$15:$F$29,$E$15:$E$29,"Buffalo",$J$15:$J$29,"Yes")+B40</f>
        <v>7.75</v>
      </c>
      <c r="C41" s="25">
        <f>SUMIFS($F$15:$F$29,$E$15:$E$29,"Erie",$J$15:$J$29,"Yes")+C40</f>
        <v>13</v>
      </c>
      <c r="D41" s="25">
        <f>SUMIFS($F$15:$F$29,$E$15:$E$29,"Port Dover",$J$15:$J$29,"Yes")+D40</f>
        <v>30</v>
      </c>
      <c r="E41" s="25">
        <f>SUMIFS($F$15:$F$29,$E$15:$E$29,"Dunkirk",$J$15:$J$29,"Yes")+E40</f>
        <v>30</v>
      </c>
      <c r="F41" s="25">
        <f>SUMIFS($F$15:$F$29,$E$15:$E$29,"Port Colborne",$J$15:$J$29,"Yes")+F40</f>
        <v>30</v>
      </c>
    </row>
    <row r="43" spans="1:10" ht="15.5" x14ac:dyDescent="0.75">
      <c r="A43" s="3" t="s">
        <v>100</v>
      </c>
      <c r="B43" s="3"/>
      <c r="C43" s="3"/>
      <c r="D43" s="3"/>
      <c r="E43" s="3"/>
      <c r="F43" s="3"/>
      <c r="G43" s="3"/>
      <c r="H43" s="3"/>
      <c r="I43" s="3"/>
      <c r="J43" s="3"/>
    </row>
    <row r="44" spans="1:10" ht="26" x14ac:dyDescent="0.75">
      <c r="A44" s="26" t="s">
        <v>84</v>
      </c>
      <c r="B44" s="26" t="s">
        <v>85</v>
      </c>
      <c r="C44" s="26" t="s">
        <v>86</v>
      </c>
      <c r="D44" s="26" t="s">
        <v>87</v>
      </c>
      <c r="E44" s="26" t="s">
        <v>88</v>
      </c>
      <c r="F44" s="26" t="s">
        <v>89</v>
      </c>
      <c r="G44" s="26" t="s">
        <v>90</v>
      </c>
      <c r="H44" s="26" t="s">
        <v>91</v>
      </c>
      <c r="I44" s="26" t="s">
        <v>92</v>
      </c>
      <c r="J44" s="26" t="s">
        <v>93</v>
      </c>
    </row>
    <row r="45" spans="1:10" x14ac:dyDescent="0.75">
      <c r="A45" s="27">
        <v>1</v>
      </c>
      <c r="B45" s="27" t="s">
        <v>151</v>
      </c>
      <c r="C45" s="27" t="s">
        <v>57</v>
      </c>
      <c r="D45" s="28" t="str">
        <f>IF($C45="","",IF(ISNA(MATCH($C45,'Club-Region Mapping'!$A$2:$A$200,0)),"NOT FOUND",INDEX('Club-Region Mapping'!$B$2:$B$200,MATCH($C45,'Club-Region Mapping'!$A$2:$A$200,0))))</f>
        <v>Erie Yacht Club</v>
      </c>
      <c r="E45" s="28" t="str">
        <f>IF($C45="","",IF(ISNA(MATCH($C45,'Club-Region Mapping'!$A$2:$A$200,0)),"NOT FOUND",INDEX('Club-Region Mapping'!$C$2:$C$200,MATCH($C45,'Club-Region Mapping'!$A$2:$A$200,0))))</f>
        <v>Erie</v>
      </c>
      <c r="F45" s="28">
        <f t="shared" ref="F45:F59" si="5">IF($A45="","",IF($A45=1,0.75,$A45))</f>
        <v>0.75</v>
      </c>
      <c r="G45" s="28">
        <f t="shared" ref="G45:G59" si="6">IF(OR($A45="",$D45="",$D45="NOT FOUND"),"",COUNTIFS($D$45:$D$59,$D45,$A$45:$A$59,"&lt;="&amp;$A45))</f>
        <v>1</v>
      </c>
      <c r="H45" s="28" t="str">
        <f t="shared" ref="H45:H59" si="7">IF($G45="","",IF($G45&lt;=3,"Yes","No"))</f>
        <v>Yes</v>
      </c>
      <c r="I45" s="28">
        <f t="shared" ref="I45:I59" si="8">IF(OR($A45="",$E45="",$E45="NOT FOUND"),"",COUNTIFS($E$45:$E$59,$E45,$A$45:$A$59,"&lt;="&amp;$A45))</f>
        <v>1</v>
      </c>
      <c r="J45" s="28" t="str">
        <f t="shared" ref="J45:J59" si="9">IF($I45="","",IF($I45&lt;=3,"Yes","No"))</f>
        <v>Yes</v>
      </c>
    </row>
    <row r="46" spans="1:10" x14ac:dyDescent="0.75">
      <c r="A46" s="27">
        <v>2</v>
      </c>
      <c r="B46" s="27" t="s">
        <v>178</v>
      </c>
      <c r="C46" s="27" t="s">
        <v>57</v>
      </c>
      <c r="D46" s="28" t="str">
        <f>IF($C46="","",IF(ISNA(MATCH($C46,'Club-Region Mapping'!$A$2:$A$200,0)),"NOT FOUND",INDEX('Club-Region Mapping'!$B$2:$B$200,MATCH($C46,'Club-Region Mapping'!$A$2:$A$200,0))))</f>
        <v>Erie Yacht Club</v>
      </c>
      <c r="E46" s="28" t="str">
        <f>IF($C46="","",IF(ISNA(MATCH($C46,'Club-Region Mapping'!$A$2:$A$200,0)),"NOT FOUND",INDEX('Club-Region Mapping'!$C$2:$C$200,MATCH($C46,'Club-Region Mapping'!$A$2:$A$200,0))))</f>
        <v>Erie</v>
      </c>
      <c r="F46" s="28">
        <f t="shared" si="5"/>
        <v>2</v>
      </c>
      <c r="G46" s="28">
        <f t="shared" si="6"/>
        <v>2</v>
      </c>
      <c r="H46" s="28" t="str">
        <f t="shared" si="7"/>
        <v>Yes</v>
      </c>
      <c r="I46" s="28">
        <f t="shared" si="8"/>
        <v>2</v>
      </c>
      <c r="J46" s="28" t="str">
        <f t="shared" si="9"/>
        <v>Yes</v>
      </c>
    </row>
    <row r="47" spans="1:10" x14ac:dyDescent="0.75">
      <c r="A47" s="27">
        <v>3</v>
      </c>
      <c r="B47" s="27" t="s">
        <v>139</v>
      </c>
      <c r="C47" s="27" t="s">
        <v>49</v>
      </c>
      <c r="D47" s="28" t="str">
        <f>IF($C47="","",IF(ISNA(MATCH($C47,'Club-Region Mapping'!$A$2:$A$200,0)),"NOT FOUND",INDEX('Club-Region Mapping'!$B$2:$B$200,MATCH($C47,'Club-Region Mapping'!$A$2:$A$200,0))))</f>
        <v>Buffalo Yacht Club</v>
      </c>
      <c r="E47" s="28" t="str">
        <f>IF($C47="","",IF(ISNA(MATCH($C47,'Club-Region Mapping'!$A$2:$A$200,0)),"NOT FOUND",INDEX('Club-Region Mapping'!$C$2:$C$200,MATCH($C47,'Club-Region Mapping'!$A$2:$A$200,0))))</f>
        <v>Buffalo</v>
      </c>
      <c r="F47" s="28">
        <f t="shared" si="5"/>
        <v>3</v>
      </c>
      <c r="G47" s="28">
        <f t="shared" si="6"/>
        <v>1</v>
      </c>
      <c r="H47" s="28" t="str">
        <f t="shared" si="7"/>
        <v>Yes</v>
      </c>
      <c r="I47" s="28">
        <f t="shared" si="8"/>
        <v>1</v>
      </c>
      <c r="J47" s="28" t="str">
        <f t="shared" si="9"/>
        <v>Yes</v>
      </c>
    </row>
    <row r="48" spans="1:10" x14ac:dyDescent="0.75">
      <c r="A48" s="27">
        <v>4</v>
      </c>
      <c r="B48" s="27" t="s">
        <v>135</v>
      </c>
      <c r="C48" s="27" t="s">
        <v>57</v>
      </c>
      <c r="D48" s="28" t="str">
        <f>IF($C48="","",IF(ISNA(MATCH($C48,'Club-Region Mapping'!$A$2:$A$200,0)),"NOT FOUND",INDEX('Club-Region Mapping'!$B$2:$B$200,MATCH($C48,'Club-Region Mapping'!$A$2:$A$200,0))))</f>
        <v>Erie Yacht Club</v>
      </c>
      <c r="E48" s="28" t="str">
        <f>IF($C48="","",IF(ISNA(MATCH($C48,'Club-Region Mapping'!$A$2:$A$200,0)),"NOT FOUND",INDEX('Club-Region Mapping'!$C$2:$C$200,MATCH($C48,'Club-Region Mapping'!$A$2:$A$200,0))))</f>
        <v>Erie</v>
      </c>
      <c r="F48" s="28">
        <f t="shared" si="5"/>
        <v>4</v>
      </c>
      <c r="G48" s="28">
        <f t="shared" si="6"/>
        <v>3</v>
      </c>
      <c r="H48" s="28" t="str">
        <f t="shared" si="7"/>
        <v>Yes</v>
      </c>
      <c r="I48" s="28">
        <f t="shared" si="8"/>
        <v>3</v>
      </c>
      <c r="J48" s="28" t="str">
        <f t="shared" si="9"/>
        <v>Yes</v>
      </c>
    </row>
    <row r="49" spans="1:10" x14ac:dyDescent="0.75">
      <c r="A49" s="27">
        <v>5</v>
      </c>
      <c r="B49" s="27" t="s">
        <v>179</v>
      </c>
      <c r="C49" s="27" t="s">
        <v>61</v>
      </c>
      <c r="D49" s="28" t="str">
        <f>IF($C49="","",IF(ISNA(MATCH($C49,'Club-Region Mapping'!$A$2:$A$200,0)),"NOT FOUND",INDEX('Club-Region Mapping'!$B$2:$B$200,MATCH($C49,'Club-Region Mapping'!$A$2:$A$200,0))))</f>
        <v>Buffalo Yacht Club</v>
      </c>
      <c r="E49" s="28" t="str">
        <f>IF($C49="","",IF(ISNA(MATCH($C49,'Club-Region Mapping'!$A$2:$A$200,0)),"NOT FOUND",INDEX('Club-Region Mapping'!$C$2:$C$200,MATCH($C49,'Club-Region Mapping'!$A$2:$A$200,0))))</f>
        <v>Buffalo</v>
      </c>
      <c r="F49" s="28">
        <f t="shared" si="5"/>
        <v>5</v>
      </c>
      <c r="G49" s="28">
        <f t="shared" si="6"/>
        <v>2</v>
      </c>
      <c r="H49" s="28" t="str">
        <f t="shared" si="7"/>
        <v>Yes</v>
      </c>
      <c r="I49" s="28">
        <f t="shared" si="8"/>
        <v>2</v>
      </c>
      <c r="J49" s="28" t="str">
        <f t="shared" si="9"/>
        <v>Yes</v>
      </c>
    </row>
    <row r="50" spans="1:10" x14ac:dyDescent="0.75">
      <c r="A50" s="27">
        <v>6</v>
      </c>
      <c r="B50" s="27" t="s">
        <v>180</v>
      </c>
      <c r="C50" s="27" t="s">
        <v>51</v>
      </c>
      <c r="D50" s="28">
        <f>IF($C50="","",IF(ISNA(MATCH($C50,'Club-Region Mapping'!$A$2:$A$200,0)),"NOT FOUND",INDEX('Club-Region Mapping'!$B$2:$B$200,MATCH($C50,'Club-Region Mapping'!$A$2:$A$200,0))))</f>
        <v>0</v>
      </c>
      <c r="E50" s="28" t="str">
        <f>IF($C50="","",IF(ISNA(MATCH($C50,'Club-Region Mapping'!$A$2:$A$200,0)),"NOT FOUND",INDEX('Club-Region Mapping'!$C$2:$C$200,MATCH($C50,'Club-Region Mapping'!$A$2:$A$200,0))))</f>
        <v>Buffalo</v>
      </c>
      <c r="F50" s="28">
        <f t="shared" si="5"/>
        <v>6</v>
      </c>
      <c r="G50" s="28">
        <f t="shared" si="6"/>
        <v>1</v>
      </c>
      <c r="H50" s="28" t="str">
        <f t="shared" si="7"/>
        <v>Yes</v>
      </c>
      <c r="I50" s="28">
        <f t="shared" si="8"/>
        <v>3</v>
      </c>
      <c r="J50" s="28" t="str">
        <f t="shared" si="9"/>
        <v>Yes</v>
      </c>
    </row>
    <row r="51" spans="1:10" x14ac:dyDescent="0.75">
      <c r="A51" s="27">
        <v>7</v>
      </c>
      <c r="B51" s="27" t="s">
        <v>131</v>
      </c>
      <c r="C51" s="27" t="s">
        <v>57</v>
      </c>
      <c r="D51" s="28" t="str">
        <f>IF($C51="","",IF(ISNA(MATCH($C51,'Club-Region Mapping'!$A$2:$A$200,0)),"NOT FOUND",INDEX('Club-Region Mapping'!$B$2:$B$200,MATCH($C51,'Club-Region Mapping'!$A$2:$A$200,0))))</f>
        <v>Erie Yacht Club</v>
      </c>
      <c r="E51" s="28" t="str">
        <f>IF($C51="","",IF(ISNA(MATCH($C51,'Club-Region Mapping'!$A$2:$A$200,0)),"NOT FOUND",INDEX('Club-Region Mapping'!$C$2:$C$200,MATCH($C51,'Club-Region Mapping'!$A$2:$A$200,0))))</f>
        <v>Erie</v>
      </c>
      <c r="F51" s="28">
        <f t="shared" si="5"/>
        <v>7</v>
      </c>
      <c r="G51" s="28">
        <f t="shared" si="6"/>
        <v>4</v>
      </c>
      <c r="H51" s="28" t="str">
        <f t="shared" si="7"/>
        <v>No</v>
      </c>
      <c r="I51" s="28">
        <f t="shared" si="8"/>
        <v>4</v>
      </c>
      <c r="J51" s="28" t="str">
        <f t="shared" si="9"/>
        <v>No</v>
      </c>
    </row>
    <row r="52" spans="1:10" x14ac:dyDescent="0.75">
      <c r="A52" s="27">
        <v>8</v>
      </c>
      <c r="B52" s="27" t="s">
        <v>136</v>
      </c>
      <c r="C52" s="27" t="s">
        <v>57</v>
      </c>
      <c r="D52" s="28" t="str">
        <f>IF($C52="","",IF(ISNA(MATCH($C52,'Club-Region Mapping'!$A$2:$A$200,0)),"NOT FOUND",INDEX('Club-Region Mapping'!$B$2:$B$200,MATCH($C52,'Club-Region Mapping'!$A$2:$A$200,0))))</f>
        <v>Erie Yacht Club</v>
      </c>
      <c r="E52" s="28" t="str">
        <f>IF($C52="","",IF(ISNA(MATCH($C52,'Club-Region Mapping'!$A$2:$A$200,0)),"NOT FOUND",INDEX('Club-Region Mapping'!$C$2:$C$200,MATCH($C52,'Club-Region Mapping'!$A$2:$A$200,0))))</f>
        <v>Erie</v>
      </c>
      <c r="F52" s="28">
        <f t="shared" si="5"/>
        <v>8</v>
      </c>
      <c r="G52" s="28">
        <f t="shared" si="6"/>
        <v>5</v>
      </c>
      <c r="H52" s="28" t="str">
        <f t="shared" si="7"/>
        <v>No</v>
      </c>
      <c r="I52" s="28">
        <f t="shared" si="8"/>
        <v>5</v>
      </c>
      <c r="J52" s="28" t="str">
        <f t="shared" si="9"/>
        <v>No</v>
      </c>
    </row>
    <row r="53" spans="1:10" x14ac:dyDescent="0.75">
      <c r="A53" s="27">
        <v>9</v>
      </c>
      <c r="B53" s="27" t="s">
        <v>165</v>
      </c>
      <c r="C53" s="27" t="s">
        <v>57</v>
      </c>
      <c r="D53" s="28" t="str">
        <f>IF($C53="","",IF(ISNA(MATCH($C53,'Club-Region Mapping'!$A$2:$A$200,0)),"NOT FOUND",INDEX('Club-Region Mapping'!$B$2:$B$200,MATCH($C53,'Club-Region Mapping'!$A$2:$A$200,0))))</f>
        <v>Erie Yacht Club</v>
      </c>
      <c r="E53" s="28" t="str">
        <f>IF($C53="","",IF(ISNA(MATCH($C53,'Club-Region Mapping'!$A$2:$A$200,0)),"NOT FOUND",INDEX('Club-Region Mapping'!$C$2:$C$200,MATCH($C53,'Club-Region Mapping'!$A$2:$A$200,0))))</f>
        <v>Erie</v>
      </c>
      <c r="F53" s="28">
        <f t="shared" si="5"/>
        <v>9</v>
      </c>
      <c r="G53" s="28">
        <f t="shared" si="6"/>
        <v>6</v>
      </c>
      <c r="H53" s="28" t="str">
        <f t="shared" si="7"/>
        <v>No</v>
      </c>
      <c r="I53" s="28">
        <f t="shared" si="8"/>
        <v>6</v>
      </c>
      <c r="J53" s="28" t="str">
        <f t="shared" si="9"/>
        <v>No</v>
      </c>
    </row>
    <row r="54" spans="1:10" x14ac:dyDescent="0.75">
      <c r="A54" s="27">
        <v>10</v>
      </c>
      <c r="B54" s="27" t="s">
        <v>181</v>
      </c>
      <c r="C54" s="27" t="s">
        <v>75</v>
      </c>
      <c r="D54" s="28">
        <f>IF($C54="","",IF(ISNA(MATCH($C54,'Club-Region Mapping'!$A$2:$A$200,0)),"NOT FOUND",INDEX('Club-Region Mapping'!$B$2:$B$200,MATCH($C54,'Club-Region Mapping'!$A$2:$A$200,0))))</f>
        <v>0</v>
      </c>
      <c r="E54" s="28" t="str">
        <f>IF($C54="","",IF(ISNA(MATCH($C54,'Club-Region Mapping'!$A$2:$A$200,0)),"NOT FOUND",INDEX('Club-Region Mapping'!$C$2:$C$200,MATCH($C54,'Club-Region Mapping'!$A$2:$A$200,0))))</f>
        <v>Erie</v>
      </c>
      <c r="F54" s="28">
        <f t="shared" si="5"/>
        <v>10</v>
      </c>
      <c r="G54" s="28">
        <f t="shared" si="6"/>
        <v>2</v>
      </c>
      <c r="H54" s="28" t="str">
        <f t="shared" si="7"/>
        <v>Yes</v>
      </c>
      <c r="I54" s="28">
        <f t="shared" si="8"/>
        <v>7</v>
      </c>
      <c r="J54" s="28" t="str">
        <f t="shared" si="9"/>
        <v>No</v>
      </c>
    </row>
    <row r="55" spans="1:10" x14ac:dyDescent="0.75">
      <c r="A55" s="27"/>
      <c r="B55" s="27"/>
      <c r="C55" s="27"/>
      <c r="D55" s="28" t="str">
        <f>IF($C55="","",IF(ISNA(MATCH($C55,'Club-Region Mapping'!$A$2:$A$200,0)),"NOT FOUND",INDEX('Club-Region Mapping'!$B$2:$B$200,MATCH($C55,'Club-Region Mapping'!$A$2:$A$200,0))))</f>
        <v/>
      </c>
      <c r="E55" s="28" t="str">
        <f>IF($C55="","",IF(ISNA(MATCH($C55,'Club-Region Mapping'!$A$2:$A$200,0)),"NOT FOUND",INDEX('Club-Region Mapping'!$C$2:$C$200,MATCH($C55,'Club-Region Mapping'!$A$2:$A$200,0))))</f>
        <v/>
      </c>
      <c r="F55" s="28" t="str">
        <f t="shared" si="5"/>
        <v/>
      </c>
      <c r="G55" s="28" t="str">
        <f t="shared" si="6"/>
        <v/>
      </c>
      <c r="H55" s="28" t="str">
        <f t="shared" si="7"/>
        <v/>
      </c>
      <c r="I55" s="28" t="str">
        <f t="shared" si="8"/>
        <v/>
      </c>
      <c r="J55" s="28" t="str">
        <f t="shared" si="9"/>
        <v/>
      </c>
    </row>
    <row r="56" spans="1:10" x14ac:dyDescent="0.75">
      <c r="A56" s="27"/>
      <c r="B56" s="27"/>
      <c r="C56" s="27"/>
      <c r="D56" s="28" t="str">
        <f>IF($C56="","",IF(ISNA(MATCH($C56,'Club-Region Mapping'!$A$2:$A$200,0)),"NOT FOUND",INDEX('Club-Region Mapping'!$B$2:$B$200,MATCH($C56,'Club-Region Mapping'!$A$2:$A$200,0))))</f>
        <v/>
      </c>
      <c r="E56" s="28" t="str">
        <f>IF($C56="","",IF(ISNA(MATCH($C56,'Club-Region Mapping'!$A$2:$A$200,0)),"NOT FOUND",INDEX('Club-Region Mapping'!$C$2:$C$200,MATCH($C56,'Club-Region Mapping'!$A$2:$A$200,0))))</f>
        <v/>
      </c>
      <c r="F56" s="28" t="str">
        <f t="shared" si="5"/>
        <v/>
      </c>
      <c r="G56" s="28" t="str">
        <f t="shared" si="6"/>
        <v/>
      </c>
      <c r="H56" s="28" t="str">
        <f t="shared" si="7"/>
        <v/>
      </c>
      <c r="I56" s="28" t="str">
        <f t="shared" si="8"/>
        <v/>
      </c>
      <c r="J56" s="28" t="str">
        <f t="shared" si="9"/>
        <v/>
      </c>
    </row>
    <row r="57" spans="1:10" x14ac:dyDescent="0.75">
      <c r="A57" s="27"/>
      <c r="B57" s="27"/>
      <c r="C57" s="27"/>
      <c r="D57" s="28" t="str">
        <f>IF($C57="","",IF(ISNA(MATCH($C57,'Club-Region Mapping'!$A$2:$A$200,0)),"NOT FOUND",INDEX('Club-Region Mapping'!$B$2:$B$200,MATCH($C57,'Club-Region Mapping'!$A$2:$A$200,0))))</f>
        <v/>
      </c>
      <c r="E57" s="28" t="str">
        <f>IF($C57="","",IF(ISNA(MATCH($C57,'Club-Region Mapping'!$A$2:$A$200,0)),"NOT FOUND",INDEX('Club-Region Mapping'!$C$2:$C$200,MATCH($C57,'Club-Region Mapping'!$A$2:$A$200,0))))</f>
        <v/>
      </c>
      <c r="F57" s="28" t="str">
        <f t="shared" si="5"/>
        <v/>
      </c>
      <c r="G57" s="28" t="str">
        <f t="shared" si="6"/>
        <v/>
      </c>
      <c r="H57" s="28" t="str">
        <f t="shared" si="7"/>
        <v/>
      </c>
      <c r="I57" s="28" t="str">
        <f t="shared" si="8"/>
        <v/>
      </c>
      <c r="J57" s="28" t="str">
        <f t="shared" si="9"/>
        <v/>
      </c>
    </row>
    <row r="58" spans="1:10" x14ac:dyDescent="0.75">
      <c r="A58" s="27"/>
      <c r="B58" s="27"/>
      <c r="C58" s="27"/>
      <c r="D58" s="28" t="str">
        <f>IF($C58="","",IF(ISNA(MATCH($C58,'Club-Region Mapping'!$A$2:$A$200,0)),"NOT FOUND",INDEX('Club-Region Mapping'!$B$2:$B$200,MATCH($C58,'Club-Region Mapping'!$A$2:$A$200,0))))</f>
        <v/>
      </c>
      <c r="E58" s="28" t="str">
        <f>IF($C58="","",IF(ISNA(MATCH($C58,'Club-Region Mapping'!$A$2:$A$200,0)),"NOT FOUND",INDEX('Club-Region Mapping'!$C$2:$C$200,MATCH($C58,'Club-Region Mapping'!$A$2:$A$200,0))))</f>
        <v/>
      </c>
      <c r="F58" s="28" t="str">
        <f t="shared" si="5"/>
        <v/>
      </c>
      <c r="G58" s="28" t="str">
        <f t="shared" si="6"/>
        <v/>
      </c>
      <c r="H58" s="28" t="str">
        <f t="shared" si="7"/>
        <v/>
      </c>
      <c r="I58" s="28" t="str">
        <f t="shared" si="8"/>
        <v/>
      </c>
      <c r="J58" s="28" t="str">
        <f t="shared" si="9"/>
        <v/>
      </c>
    </row>
    <row r="59" spans="1:10" x14ac:dyDescent="0.75">
      <c r="A59" s="27"/>
      <c r="B59" s="27"/>
      <c r="C59" s="27"/>
      <c r="D59" s="28" t="str">
        <f>IF($C59="","",IF(ISNA(MATCH($C59,'Club-Region Mapping'!$A$2:$A$200,0)),"NOT FOUND",INDEX('Club-Region Mapping'!$B$2:$B$200,MATCH($C59,'Club-Region Mapping'!$A$2:$A$200,0))))</f>
        <v/>
      </c>
      <c r="E59" s="28" t="str">
        <f>IF($C59="","",IF(ISNA(MATCH($C59,'Club-Region Mapping'!$A$2:$A$200,0)),"NOT FOUND",INDEX('Club-Region Mapping'!$C$2:$C$200,MATCH($C59,'Club-Region Mapping'!$A$2:$A$200,0))))</f>
        <v/>
      </c>
      <c r="F59" s="28" t="str">
        <f t="shared" si="5"/>
        <v/>
      </c>
      <c r="G59" s="28" t="str">
        <f t="shared" si="6"/>
        <v/>
      </c>
      <c r="H59" s="28" t="str">
        <f t="shared" si="7"/>
        <v/>
      </c>
      <c r="I59" s="28" t="str">
        <f t="shared" si="8"/>
        <v/>
      </c>
      <c r="J59" s="28" t="str">
        <f t="shared" si="9"/>
        <v/>
      </c>
    </row>
    <row r="61" spans="1:10" x14ac:dyDescent="0.75">
      <c r="A61" s="2" t="s">
        <v>101</v>
      </c>
      <c r="B61" s="2"/>
      <c r="C61" s="2"/>
      <c r="D61" s="2"/>
      <c r="E61" s="2"/>
      <c r="F61" s="2"/>
      <c r="G61" s="2"/>
      <c r="H61" s="2"/>
      <c r="I61" s="2"/>
      <c r="J61" s="2"/>
    </row>
    <row r="62" spans="1:10" ht="24.75" x14ac:dyDescent="0.75">
      <c r="B62" s="29" t="s">
        <v>49</v>
      </c>
      <c r="C62" s="29" t="s">
        <v>57</v>
      </c>
      <c r="D62" s="29" t="s">
        <v>53</v>
      </c>
    </row>
    <row r="63" spans="1:10" x14ac:dyDescent="0.75">
      <c r="A63" s="28" t="s">
        <v>95</v>
      </c>
      <c r="B63" s="30">
        <f>COUNTIFS($D$45:$D$59,"Buffalo Yacht Club")</f>
        <v>2</v>
      </c>
      <c r="C63" s="30">
        <f>COUNTIFS($D$45:$D$59,"Erie Yacht Club")</f>
        <v>6</v>
      </c>
      <c r="D63" s="30">
        <f>COUNTIFS($D$45:$D$59,"Buffalo Canoe Club")</f>
        <v>0</v>
      </c>
    </row>
    <row r="64" spans="1:10" x14ac:dyDescent="0.75">
      <c r="A64" s="28" t="s">
        <v>96</v>
      </c>
      <c r="B64" s="30">
        <f>IF(COUNTA($B$45:$B$59)&gt;0,MAX(0,3-B63)*10,0)</f>
        <v>10</v>
      </c>
      <c r="C64" s="30">
        <f>IF(COUNTA($B$45:$B$59)&gt;0,MAX(0,3-C63)*10,0)</f>
        <v>0</v>
      </c>
      <c r="D64" s="30">
        <f>IF(COUNTA($B$45:$B$59)&gt;0,MAX(0,3-D63)*10,0)</f>
        <v>30</v>
      </c>
    </row>
    <row r="65" spans="1:10" x14ac:dyDescent="0.75">
      <c r="A65" s="31" t="s">
        <v>102</v>
      </c>
      <c r="B65" s="32">
        <f>SUMIFS($F$45:$F$59,$D$45:$D$59,"Buffalo Yacht Club",$H$45:$H$59,"Yes")+B64</f>
        <v>18</v>
      </c>
      <c r="C65" s="32">
        <f>SUMIFS($F$45:$F$59,$D$45:$D$59,"Erie Yacht Club",$H$45:$H$59,"Yes")+C64</f>
        <v>6.75</v>
      </c>
      <c r="D65" s="32">
        <f>SUMIFS($F$45:$F$59,$D$45:$D$59,"Buffalo Canoe Club",$H$45:$H$59,"Yes")+D64</f>
        <v>30</v>
      </c>
    </row>
    <row r="67" spans="1:10" x14ac:dyDescent="0.75">
      <c r="A67" s="5" t="s">
        <v>103</v>
      </c>
      <c r="B67" s="5"/>
      <c r="C67" s="5"/>
      <c r="D67" s="5"/>
      <c r="E67" s="5"/>
      <c r="F67" s="5"/>
      <c r="G67" s="5"/>
      <c r="H67" s="5"/>
      <c r="I67" s="5"/>
      <c r="J67" s="5"/>
    </row>
    <row r="68" spans="1:10" ht="24.75" x14ac:dyDescent="0.75">
      <c r="B68" s="33" t="s">
        <v>50</v>
      </c>
      <c r="C68" s="33" t="s">
        <v>58</v>
      </c>
      <c r="D68" s="33" t="s">
        <v>60</v>
      </c>
      <c r="E68" s="33" t="s">
        <v>70</v>
      </c>
      <c r="F68" s="33" t="s">
        <v>68</v>
      </c>
    </row>
    <row r="69" spans="1:10" x14ac:dyDescent="0.75">
      <c r="A69" s="34" t="s">
        <v>95</v>
      </c>
      <c r="B69" s="30">
        <f>COUNTIFS($E$45:$E$59,"Buffalo")</f>
        <v>3</v>
      </c>
      <c r="C69" s="30">
        <f>COUNTIFS($E$45:$E$59,"Erie")</f>
        <v>7</v>
      </c>
      <c r="D69" s="30">
        <f>COUNTIFS($E$45:$E$59,"Port Dover")</f>
        <v>0</v>
      </c>
      <c r="E69" s="30">
        <f>COUNTIFS($E$45:$E$59,"Dunkirk")</f>
        <v>0</v>
      </c>
      <c r="F69" s="30">
        <f>COUNTIFS($E$45:$E$59,"Port Colborne")</f>
        <v>0</v>
      </c>
    </row>
    <row r="70" spans="1:10" x14ac:dyDescent="0.75">
      <c r="A70" s="34" t="s">
        <v>96</v>
      </c>
      <c r="B70" s="30">
        <f>IF(COUNTA($B$45:$B$59)&gt;0,MAX(0,3-B69)*10,0)</f>
        <v>0</v>
      </c>
      <c r="C70" s="30">
        <f>IF(COUNTA($B$45:$B$59)&gt;0,MAX(0,3-C69)*10,0)</f>
        <v>0</v>
      </c>
      <c r="D70" s="30">
        <f>IF(COUNTA($B$45:$B$59)&gt;0,MAX(0,3-D69)*10,0)</f>
        <v>30</v>
      </c>
      <c r="E70" s="30">
        <f>IF(COUNTA($B$45:$B$59)&gt;0,MAX(0,3-E69)*10,0)</f>
        <v>30</v>
      </c>
      <c r="F70" s="30">
        <f>IF(COUNTA($B$45:$B$59)&gt;0,MAX(0,3-F69)*10,0)</f>
        <v>30</v>
      </c>
    </row>
    <row r="71" spans="1:10" x14ac:dyDescent="0.75">
      <c r="A71" s="34" t="s">
        <v>104</v>
      </c>
      <c r="B71" s="25">
        <f>SUMIFS($F$45:$F$59,$E$45:$E$59,"Buffalo",$J$45:$J$59,"Yes")+B70</f>
        <v>14</v>
      </c>
      <c r="C71" s="25">
        <f>SUMIFS($F$45:$F$59,$E$45:$E$59,"Erie",$J$45:$J$59,"Yes")+C70</f>
        <v>6.75</v>
      </c>
      <c r="D71" s="25">
        <f>SUMIFS($F$45:$F$59,$E$45:$E$59,"Port Dover",$J$45:$J$59,"Yes")+D70</f>
        <v>30</v>
      </c>
      <c r="E71" s="25">
        <f>SUMIFS($F$45:$F$59,$E$45:$E$59,"Dunkirk",$J$45:$J$59,"Yes")+E70</f>
        <v>30</v>
      </c>
      <c r="F71" s="25">
        <f>SUMIFS($F$45:$F$59,$E$45:$E$59,"Port Colborne",$J$45:$J$59,"Yes")+F70</f>
        <v>30</v>
      </c>
    </row>
    <row r="73" spans="1:10" ht="15.5" x14ac:dyDescent="0.75">
      <c r="A73" s="3" t="s">
        <v>105</v>
      </c>
      <c r="B73" s="3"/>
      <c r="C73" s="3"/>
      <c r="D73" s="3"/>
      <c r="E73" s="3"/>
      <c r="F73" s="3"/>
      <c r="G73" s="3"/>
      <c r="H73" s="3"/>
      <c r="I73" s="3"/>
      <c r="J73" s="3"/>
    </row>
    <row r="74" spans="1:10" ht="26" x14ac:dyDescent="0.75">
      <c r="A74" s="26" t="s">
        <v>84</v>
      </c>
      <c r="B74" s="26" t="s">
        <v>85</v>
      </c>
      <c r="C74" s="26" t="s">
        <v>86</v>
      </c>
      <c r="D74" s="26" t="s">
        <v>87</v>
      </c>
      <c r="E74" s="26" t="s">
        <v>88</v>
      </c>
      <c r="F74" s="26" t="s">
        <v>89</v>
      </c>
      <c r="G74" s="26" t="s">
        <v>90</v>
      </c>
      <c r="H74" s="26" t="s">
        <v>91</v>
      </c>
      <c r="I74" s="26" t="s">
        <v>92</v>
      </c>
      <c r="J74" s="26" t="s">
        <v>93</v>
      </c>
    </row>
    <row r="75" spans="1:10" x14ac:dyDescent="0.75">
      <c r="A75" s="27">
        <v>1</v>
      </c>
      <c r="B75" s="27" t="s">
        <v>142</v>
      </c>
      <c r="C75" s="27" t="s">
        <v>61</v>
      </c>
      <c r="D75" s="28" t="str">
        <f>IF($C75="","",IF(ISNA(MATCH($C75,'Club-Region Mapping'!$A$2:$A$200,0)),"NOT FOUND",INDEX('Club-Region Mapping'!$B$2:$B$200,MATCH($C75,'Club-Region Mapping'!$A$2:$A$200,0))))</f>
        <v>Buffalo Yacht Club</v>
      </c>
      <c r="E75" s="28" t="str">
        <f>IF($C75="","",IF(ISNA(MATCH($C75,'Club-Region Mapping'!$A$2:$A$200,0)),"NOT FOUND",INDEX('Club-Region Mapping'!$C$2:$C$200,MATCH($C75,'Club-Region Mapping'!$A$2:$A$200,0))))</f>
        <v>Buffalo</v>
      </c>
      <c r="F75" s="28">
        <f t="shared" ref="F75:F89" si="10">IF($A75="","",IF($A75=1,0.75,$A75))</f>
        <v>0.75</v>
      </c>
      <c r="G75" s="28">
        <f t="shared" ref="G75:G89" si="11">IF(OR($A75="",$D75="",$D75="NOT FOUND"),"",COUNTIFS($D$75:$D$89,$D75,$A$75:$A$89,"&lt;="&amp;$A75))</f>
        <v>1</v>
      </c>
      <c r="H75" s="28" t="str">
        <f t="shared" ref="H75:H89" si="12">IF($G75="","",IF($G75&lt;=3,"Yes","No"))</f>
        <v>Yes</v>
      </c>
      <c r="I75" s="28">
        <f t="shared" ref="I75:I89" si="13">IF(OR($A75="",$E75="",$E75="NOT FOUND"),"",COUNTIFS($E$75:$E$89,$E75,$A$75:$A$89,"&lt;="&amp;$A75))</f>
        <v>1</v>
      </c>
      <c r="J75" s="28" t="str">
        <f t="shared" ref="J75:J89" si="14">IF($I75="","",IF($I75&lt;=3,"Yes","No"))</f>
        <v>Yes</v>
      </c>
    </row>
    <row r="76" spans="1:10" x14ac:dyDescent="0.75">
      <c r="A76" s="27">
        <v>2</v>
      </c>
      <c r="B76" s="27" t="s">
        <v>182</v>
      </c>
      <c r="C76" s="27" t="s">
        <v>62</v>
      </c>
      <c r="D76" s="28" t="str">
        <f>IF($C76="","",IF(ISNA(MATCH($C76,'Club-Region Mapping'!$A$2:$A$200,0)),"NOT FOUND",INDEX('Club-Region Mapping'!$B$2:$B$200,MATCH($C76,'Club-Region Mapping'!$A$2:$A$200,0))))</f>
        <v>Buffalo Canoe Club</v>
      </c>
      <c r="E76" s="28" t="str">
        <f>IF($C76="","",IF(ISNA(MATCH($C76,'Club-Region Mapping'!$A$2:$A$200,0)),"NOT FOUND",INDEX('Club-Region Mapping'!$C$2:$C$200,MATCH($C76,'Club-Region Mapping'!$A$2:$A$200,0))))</f>
        <v>Buffalo</v>
      </c>
      <c r="F76" s="28">
        <f t="shared" si="10"/>
        <v>2</v>
      </c>
      <c r="G76" s="28">
        <f t="shared" si="11"/>
        <v>1</v>
      </c>
      <c r="H76" s="28" t="str">
        <f t="shared" si="12"/>
        <v>Yes</v>
      </c>
      <c r="I76" s="28">
        <f t="shared" si="13"/>
        <v>2</v>
      </c>
      <c r="J76" s="28" t="str">
        <f t="shared" si="14"/>
        <v>Yes</v>
      </c>
    </row>
    <row r="77" spans="1:10" x14ac:dyDescent="0.75">
      <c r="A77" s="27">
        <v>3</v>
      </c>
      <c r="B77" s="27" t="s">
        <v>183</v>
      </c>
      <c r="C77" s="27" t="s">
        <v>57</v>
      </c>
      <c r="D77" s="28" t="str">
        <f>IF($C77="","",IF(ISNA(MATCH($C77,'Club-Region Mapping'!$A$2:$A$200,0)),"NOT FOUND",INDEX('Club-Region Mapping'!$B$2:$B$200,MATCH($C77,'Club-Region Mapping'!$A$2:$A$200,0))))</f>
        <v>Erie Yacht Club</v>
      </c>
      <c r="E77" s="28" t="str">
        <f>IF($C77="","",IF(ISNA(MATCH($C77,'Club-Region Mapping'!$A$2:$A$200,0)),"NOT FOUND",INDEX('Club-Region Mapping'!$C$2:$C$200,MATCH($C77,'Club-Region Mapping'!$A$2:$A$200,0))))</f>
        <v>Erie</v>
      </c>
      <c r="F77" s="28">
        <f t="shared" si="10"/>
        <v>3</v>
      </c>
      <c r="G77" s="28">
        <f t="shared" si="11"/>
        <v>1</v>
      </c>
      <c r="H77" s="28" t="str">
        <f t="shared" si="12"/>
        <v>Yes</v>
      </c>
      <c r="I77" s="28">
        <f t="shared" si="13"/>
        <v>1</v>
      </c>
      <c r="J77" s="28" t="str">
        <f t="shared" si="14"/>
        <v>Yes</v>
      </c>
    </row>
    <row r="78" spans="1:10" x14ac:dyDescent="0.75">
      <c r="A78" s="27">
        <v>4</v>
      </c>
      <c r="B78" s="27" t="s">
        <v>143</v>
      </c>
      <c r="C78" s="27" t="s">
        <v>57</v>
      </c>
      <c r="D78" s="28" t="str">
        <f>IF($C78="","",IF(ISNA(MATCH($C78,'Club-Region Mapping'!$A$2:$A$200,0)),"NOT FOUND",INDEX('Club-Region Mapping'!$B$2:$B$200,MATCH($C78,'Club-Region Mapping'!$A$2:$A$200,0))))</f>
        <v>Erie Yacht Club</v>
      </c>
      <c r="E78" s="28" t="str">
        <f>IF($C78="","",IF(ISNA(MATCH($C78,'Club-Region Mapping'!$A$2:$A$200,0)),"NOT FOUND",INDEX('Club-Region Mapping'!$C$2:$C$200,MATCH($C78,'Club-Region Mapping'!$A$2:$A$200,0))))</f>
        <v>Erie</v>
      </c>
      <c r="F78" s="28">
        <f t="shared" si="10"/>
        <v>4</v>
      </c>
      <c r="G78" s="28">
        <f t="shared" si="11"/>
        <v>2</v>
      </c>
      <c r="H78" s="28" t="str">
        <f t="shared" si="12"/>
        <v>Yes</v>
      </c>
      <c r="I78" s="28">
        <f t="shared" si="13"/>
        <v>2</v>
      </c>
      <c r="J78" s="28" t="str">
        <f t="shared" si="14"/>
        <v>Yes</v>
      </c>
    </row>
    <row r="79" spans="1:10" x14ac:dyDescent="0.75">
      <c r="A79" s="27">
        <v>5</v>
      </c>
      <c r="B79" s="27" t="s">
        <v>184</v>
      </c>
      <c r="C79" s="27" t="s">
        <v>51</v>
      </c>
      <c r="D79" s="28">
        <f>IF($C79="","",IF(ISNA(MATCH($C79,'Club-Region Mapping'!$A$2:$A$200,0)),"NOT FOUND",INDEX('Club-Region Mapping'!$B$2:$B$200,MATCH($C79,'Club-Region Mapping'!$A$2:$A$200,0))))</f>
        <v>0</v>
      </c>
      <c r="E79" s="28" t="str">
        <f>IF($C79="","",IF(ISNA(MATCH($C79,'Club-Region Mapping'!$A$2:$A$200,0)),"NOT FOUND",INDEX('Club-Region Mapping'!$C$2:$C$200,MATCH($C79,'Club-Region Mapping'!$A$2:$A$200,0))))</f>
        <v>Buffalo</v>
      </c>
      <c r="F79" s="28">
        <f t="shared" si="10"/>
        <v>5</v>
      </c>
      <c r="G79" s="28">
        <f t="shared" si="11"/>
        <v>1</v>
      </c>
      <c r="H79" s="28" t="str">
        <f t="shared" si="12"/>
        <v>Yes</v>
      </c>
      <c r="I79" s="28">
        <f t="shared" si="13"/>
        <v>3</v>
      </c>
      <c r="J79" s="28" t="str">
        <f t="shared" si="14"/>
        <v>Yes</v>
      </c>
    </row>
    <row r="80" spans="1:10" x14ac:dyDescent="0.75">
      <c r="A80" s="27">
        <v>6</v>
      </c>
      <c r="B80" s="27" t="s">
        <v>173</v>
      </c>
      <c r="C80" s="27" t="s">
        <v>49</v>
      </c>
      <c r="D80" s="28" t="str">
        <f>IF($C80="","",IF(ISNA(MATCH($C80,'Club-Region Mapping'!$A$2:$A$200,0)),"NOT FOUND",INDEX('Club-Region Mapping'!$B$2:$B$200,MATCH($C80,'Club-Region Mapping'!$A$2:$A$200,0))))</f>
        <v>Buffalo Yacht Club</v>
      </c>
      <c r="E80" s="28" t="str">
        <f>IF($C80="","",IF(ISNA(MATCH($C80,'Club-Region Mapping'!$A$2:$A$200,0)),"NOT FOUND",INDEX('Club-Region Mapping'!$C$2:$C$200,MATCH($C80,'Club-Region Mapping'!$A$2:$A$200,0))))</f>
        <v>Buffalo</v>
      </c>
      <c r="F80" s="28">
        <f t="shared" si="10"/>
        <v>6</v>
      </c>
      <c r="G80" s="28">
        <f t="shared" si="11"/>
        <v>2</v>
      </c>
      <c r="H80" s="28" t="str">
        <f t="shared" si="12"/>
        <v>Yes</v>
      </c>
      <c r="I80" s="28">
        <f t="shared" si="13"/>
        <v>4</v>
      </c>
      <c r="J80" s="28" t="str">
        <f t="shared" si="14"/>
        <v>No</v>
      </c>
    </row>
    <row r="81" spans="1:10" x14ac:dyDescent="0.75">
      <c r="A81" s="27">
        <v>7</v>
      </c>
      <c r="B81" s="27" t="s">
        <v>145</v>
      </c>
      <c r="C81" s="27" t="s">
        <v>57</v>
      </c>
      <c r="D81" s="28" t="str">
        <f>IF($C81="","",IF(ISNA(MATCH($C81,'Club-Region Mapping'!$A$2:$A$200,0)),"NOT FOUND",INDEX('Club-Region Mapping'!$B$2:$B$200,MATCH($C81,'Club-Region Mapping'!$A$2:$A$200,0))))</f>
        <v>Erie Yacht Club</v>
      </c>
      <c r="E81" s="28" t="str">
        <f>IF($C81="","",IF(ISNA(MATCH($C81,'Club-Region Mapping'!$A$2:$A$200,0)),"NOT FOUND",INDEX('Club-Region Mapping'!$C$2:$C$200,MATCH($C81,'Club-Region Mapping'!$A$2:$A$200,0))))</f>
        <v>Erie</v>
      </c>
      <c r="F81" s="28">
        <f t="shared" si="10"/>
        <v>7</v>
      </c>
      <c r="G81" s="28">
        <f t="shared" si="11"/>
        <v>3</v>
      </c>
      <c r="H81" s="28" t="str">
        <f t="shared" si="12"/>
        <v>Yes</v>
      </c>
      <c r="I81" s="28">
        <f t="shared" si="13"/>
        <v>3</v>
      </c>
      <c r="J81" s="28" t="str">
        <f t="shared" si="14"/>
        <v>Yes</v>
      </c>
    </row>
    <row r="82" spans="1:10" x14ac:dyDescent="0.75">
      <c r="A82" s="27">
        <v>8</v>
      </c>
      <c r="B82" s="27" t="s">
        <v>170</v>
      </c>
      <c r="C82" s="27" t="s">
        <v>61</v>
      </c>
      <c r="D82" s="28" t="str">
        <f>IF($C82="","",IF(ISNA(MATCH($C82,'Club-Region Mapping'!$A$2:$A$200,0)),"NOT FOUND",INDEX('Club-Region Mapping'!$B$2:$B$200,MATCH($C82,'Club-Region Mapping'!$A$2:$A$200,0))))</f>
        <v>Buffalo Yacht Club</v>
      </c>
      <c r="E82" s="28" t="str">
        <f>IF($C82="","",IF(ISNA(MATCH($C82,'Club-Region Mapping'!$A$2:$A$200,0)),"NOT FOUND",INDEX('Club-Region Mapping'!$C$2:$C$200,MATCH($C82,'Club-Region Mapping'!$A$2:$A$200,0))))</f>
        <v>Buffalo</v>
      </c>
      <c r="F82" s="28">
        <f t="shared" si="10"/>
        <v>8</v>
      </c>
      <c r="G82" s="28">
        <f t="shared" si="11"/>
        <v>3</v>
      </c>
      <c r="H82" s="28" t="str">
        <f t="shared" si="12"/>
        <v>Yes</v>
      </c>
      <c r="I82" s="28">
        <f t="shared" si="13"/>
        <v>5</v>
      </c>
      <c r="J82" s="28" t="str">
        <f t="shared" si="14"/>
        <v>No</v>
      </c>
    </row>
    <row r="83" spans="1:10" x14ac:dyDescent="0.75">
      <c r="A83" s="27"/>
      <c r="B83" s="27"/>
      <c r="C83" s="27"/>
      <c r="D83" s="28" t="str">
        <f>IF($C83="","",IF(ISNA(MATCH($C83,'Club-Region Mapping'!$A$2:$A$200,0)),"NOT FOUND",INDEX('Club-Region Mapping'!$B$2:$B$200,MATCH($C83,'Club-Region Mapping'!$A$2:$A$200,0))))</f>
        <v/>
      </c>
      <c r="E83" s="28" t="str">
        <f>IF($C83="","",IF(ISNA(MATCH($C83,'Club-Region Mapping'!$A$2:$A$200,0)),"NOT FOUND",INDEX('Club-Region Mapping'!$C$2:$C$200,MATCH($C83,'Club-Region Mapping'!$A$2:$A$200,0))))</f>
        <v/>
      </c>
      <c r="F83" s="28" t="str">
        <f t="shared" si="10"/>
        <v/>
      </c>
      <c r="G83" s="28" t="str">
        <f t="shared" si="11"/>
        <v/>
      </c>
      <c r="H83" s="28" t="str">
        <f t="shared" si="12"/>
        <v/>
      </c>
      <c r="I83" s="28" t="str">
        <f t="shared" si="13"/>
        <v/>
      </c>
      <c r="J83" s="28" t="str">
        <f t="shared" si="14"/>
        <v/>
      </c>
    </row>
    <row r="84" spans="1:10" x14ac:dyDescent="0.75">
      <c r="A84" s="27"/>
      <c r="B84" s="27"/>
      <c r="C84" s="27"/>
      <c r="D84" s="28" t="str">
        <f>IF($C84="","",IF(ISNA(MATCH($C84,'Club-Region Mapping'!$A$2:$A$200,0)),"NOT FOUND",INDEX('Club-Region Mapping'!$B$2:$B$200,MATCH($C84,'Club-Region Mapping'!$A$2:$A$200,0))))</f>
        <v/>
      </c>
      <c r="E84" s="28" t="str">
        <f>IF($C84="","",IF(ISNA(MATCH($C84,'Club-Region Mapping'!$A$2:$A$200,0)),"NOT FOUND",INDEX('Club-Region Mapping'!$C$2:$C$200,MATCH($C84,'Club-Region Mapping'!$A$2:$A$200,0))))</f>
        <v/>
      </c>
      <c r="F84" s="28" t="str">
        <f t="shared" si="10"/>
        <v/>
      </c>
      <c r="G84" s="28" t="str">
        <f t="shared" si="11"/>
        <v/>
      </c>
      <c r="H84" s="28" t="str">
        <f t="shared" si="12"/>
        <v/>
      </c>
      <c r="I84" s="28" t="str">
        <f t="shared" si="13"/>
        <v/>
      </c>
      <c r="J84" s="28" t="str">
        <f t="shared" si="14"/>
        <v/>
      </c>
    </row>
    <row r="85" spans="1:10" x14ac:dyDescent="0.75">
      <c r="A85" s="27"/>
      <c r="B85" s="27"/>
      <c r="C85" s="27"/>
      <c r="D85" s="28" t="str">
        <f>IF($C85="","",IF(ISNA(MATCH($C85,'Club-Region Mapping'!$A$2:$A$200,0)),"NOT FOUND",INDEX('Club-Region Mapping'!$B$2:$B$200,MATCH($C85,'Club-Region Mapping'!$A$2:$A$200,0))))</f>
        <v/>
      </c>
      <c r="E85" s="28" t="str">
        <f>IF($C85="","",IF(ISNA(MATCH($C85,'Club-Region Mapping'!$A$2:$A$200,0)),"NOT FOUND",INDEX('Club-Region Mapping'!$C$2:$C$200,MATCH($C85,'Club-Region Mapping'!$A$2:$A$200,0))))</f>
        <v/>
      </c>
      <c r="F85" s="28" t="str">
        <f t="shared" si="10"/>
        <v/>
      </c>
      <c r="G85" s="28" t="str">
        <f t="shared" si="11"/>
        <v/>
      </c>
      <c r="H85" s="28" t="str">
        <f t="shared" si="12"/>
        <v/>
      </c>
      <c r="I85" s="28" t="str">
        <f t="shared" si="13"/>
        <v/>
      </c>
      <c r="J85" s="28" t="str">
        <f t="shared" si="14"/>
        <v/>
      </c>
    </row>
    <row r="86" spans="1:10" x14ac:dyDescent="0.75">
      <c r="A86" s="27"/>
      <c r="B86" s="27"/>
      <c r="C86" s="27"/>
      <c r="D86" s="28" t="str">
        <f>IF($C86="","",IF(ISNA(MATCH($C86,'Club-Region Mapping'!$A$2:$A$200,0)),"NOT FOUND",INDEX('Club-Region Mapping'!$B$2:$B$200,MATCH($C86,'Club-Region Mapping'!$A$2:$A$200,0))))</f>
        <v/>
      </c>
      <c r="E86" s="28" t="str">
        <f>IF($C86="","",IF(ISNA(MATCH($C86,'Club-Region Mapping'!$A$2:$A$200,0)),"NOT FOUND",INDEX('Club-Region Mapping'!$C$2:$C$200,MATCH($C86,'Club-Region Mapping'!$A$2:$A$200,0))))</f>
        <v/>
      </c>
      <c r="F86" s="28" t="str">
        <f t="shared" si="10"/>
        <v/>
      </c>
      <c r="G86" s="28" t="str">
        <f t="shared" si="11"/>
        <v/>
      </c>
      <c r="H86" s="28" t="str">
        <f t="shared" si="12"/>
        <v/>
      </c>
      <c r="I86" s="28" t="str">
        <f t="shared" si="13"/>
        <v/>
      </c>
      <c r="J86" s="28" t="str">
        <f t="shared" si="14"/>
        <v/>
      </c>
    </row>
    <row r="87" spans="1:10" x14ac:dyDescent="0.75">
      <c r="A87" s="27"/>
      <c r="B87" s="27"/>
      <c r="C87" s="27"/>
      <c r="D87" s="28" t="str">
        <f>IF($C87="","",IF(ISNA(MATCH($C87,'Club-Region Mapping'!$A$2:$A$200,0)),"NOT FOUND",INDEX('Club-Region Mapping'!$B$2:$B$200,MATCH($C87,'Club-Region Mapping'!$A$2:$A$200,0))))</f>
        <v/>
      </c>
      <c r="E87" s="28" t="str">
        <f>IF($C87="","",IF(ISNA(MATCH($C87,'Club-Region Mapping'!$A$2:$A$200,0)),"NOT FOUND",INDEX('Club-Region Mapping'!$C$2:$C$200,MATCH($C87,'Club-Region Mapping'!$A$2:$A$200,0))))</f>
        <v/>
      </c>
      <c r="F87" s="28" t="str">
        <f t="shared" si="10"/>
        <v/>
      </c>
      <c r="G87" s="28" t="str">
        <f t="shared" si="11"/>
        <v/>
      </c>
      <c r="H87" s="28" t="str">
        <f t="shared" si="12"/>
        <v/>
      </c>
      <c r="I87" s="28" t="str">
        <f t="shared" si="13"/>
        <v/>
      </c>
      <c r="J87" s="28" t="str">
        <f t="shared" si="14"/>
        <v/>
      </c>
    </row>
    <row r="88" spans="1:10" x14ac:dyDescent="0.75">
      <c r="A88" s="27"/>
      <c r="B88" s="27"/>
      <c r="C88" s="27"/>
      <c r="D88" s="28" t="str">
        <f>IF($C88="","",IF(ISNA(MATCH($C88,'Club-Region Mapping'!$A$2:$A$200,0)),"NOT FOUND",INDEX('Club-Region Mapping'!$B$2:$B$200,MATCH($C88,'Club-Region Mapping'!$A$2:$A$200,0))))</f>
        <v/>
      </c>
      <c r="E88" s="28" t="str">
        <f>IF($C88="","",IF(ISNA(MATCH($C88,'Club-Region Mapping'!$A$2:$A$200,0)),"NOT FOUND",INDEX('Club-Region Mapping'!$C$2:$C$200,MATCH($C88,'Club-Region Mapping'!$A$2:$A$200,0))))</f>
        <v/>
      </c>
      <c r="F88" s="28" t="str">
        <f t="shared" si="10"/>
        <v/>
      </c>
      <c r="G88" s="28" t="str">
        <f t="shared" si="11"/>
        <v/>
      </c>
      <c r="H88" s="28" t="str">
        <f t="shared" si="12"/>
        <v/>
      </c>
      <c r="I88" s="28" t="str">
        <f t="shared" si="13"/>
        <v/>
      </c>
      <c r="J88" s="28" t="str">
        <f t="shared" si="14"/>
        <v/>
      </c>
    </row>
    <row r="89" spans="1:10" x14ac:dyDescent="0.75">
      <c r="A89" s="27"/>
      <c r="B89" s="27"/>
      <c r="C89" s="27"/>
      <c r="D89" s="28" t="str">
        <f>IF($C89="","",IF(ISNA(MATCH($C89,'Club-Region Mapping'!$A$2:$A$200,0)),"NOT FOUND",INDEX('Club-Region Mapping'!$B$2:$B$200,MATCH($C89,'Club-Region Mapping'!$A$2:$A$200,0))))</f>
        <v/>
      </c>
      <c r="E89" s="28" t="str">
        <f>IF($C89="","",IF(ISNA(MATCH($C89,'Club-Region Mapping'!$A$2:$A$200,0)),"NOT FOUND",INDEX('Club-Region Mapping'!$C$2:$C$200,MATCH($C89,'Club-Region Mapping'!$A$2:$A$200,0))))</f>
        <v/>
      </c>
      <c r="F89" s="28" t="str">
        <f t="shared" si="10"/>
        <v/>
      </c>
      <c r="G89" s="28" t="str">
        <f t="shared" si="11"/>
        <v/>
      </c>
      <c r="H89" s="28" t="str">
        <f t="shared" si="12"/>
        <v/>
      </c>
      <c r="I89" s="28" t="str">
        <f t="shared" si="13"/>
        <v/>
      </c>
      <c r="J89" s="28" t="str">
        <f t="shared" si="14"/>
        <v/>
      </c>
    </row>
    <row r="91" spans="1:10" x14ac:dyDescent="0.75">
      <c r="A91" s="2" t="s">
        <v>106</v>
      </c>
      <c r="B91" s="2"/>
      <c r="C91" s="2"/>
      <c r="D91" s="2"/>
      <c r="E91" s="2"/>
      <c r="F91" s="2"/>
      <c r="G91" s="2"/>
      <c r="H91" s="2"/>
      <c r="I91" s="2"/>
      <c r="J91" s="2"/>
    </row>
    <row r="92" spans="1:10" ht="24.75" x14ac:dyDescent="0.75">
      <c r="B92" s="29" t="s">
        <v>49</v>
      </c>
      <c r="C92" s="29" t="s">
        <v>57</v>
      </c>
      <c r="D92" s="29" t="s">
        <v>53</v>
      </c>
    </row>
    <row r="93" spans="1:10" x14ac:dyDescent="0.75">
      <c r="A93" s="28" t="s">
        <v>95</v>
      </c>
      <c r="B93" s="30">
        <f>COUNTIFS($D$75:$D$89,"Buffalo Yacht Club")</f>
        <v>3</v>
      </c>
      <c r="C93" s="30">
        <f>COUNTIFS($D$75:$D$89,"Erie Yacht Club")</f>
        <v>3</v>
      </c>
      <c r="D93" s="30">
        <f>COUNTIFS($D$75:$D$89,"Buffalo Canoe Club")</f>
        <v>1</v>
      </c>
    </row>
    <row r="94" spans="1:10" x14ac:dyDescent="0.75">
      <c r="A94" s="28" t="s">
        <v>96</v>
      </c>
      <c r="B94" s="30">
        <f>IF(COUNTA($B$75:$B$89)&gt;0,MAX(0,3-B93)*10,0)</f>
        <v>0</v>
      </c>
      <c r="C94" s="30">
        <f>IF(COUNTA($B$75:$B$89)&gt;0,MAX(0,3-C93)*10,0)</f>
        <v>0</v>
      </c>
      <c r="D94" s="30">
        <f>IF(COUNTA($B$75:$B$89)&gt;0,MAX(0,3-D93)*10,0)</f>
        <v>20</v>
      </c>
    </row>
    <row r="95" spans="1:10" x14ac:dyDescent="0.75">
      <c r="A95" s="31" t="s">
        <v>107</v>
      </c>
      <c r="B95" s="32">
        <f>SUMIFS($F$75:$F$89,$D$75:$D$89,"Buffalo Yacht Club",$H$75:$H$89,"Yes")+B94</f>
        <v>14.75</v>
      </c>
      <c r="C95" s="32">
        <f>SUMIFS($F$75:$F$89,$D$75:$D$89,"Erie Yacht Club",$H$75:$H$89,"Yes")+C94</f>
        <v>14</v>
      </c>
      <c r="D95" s="32">
        <f>SUMIFS($F$75:$F$89,$D$75:$D$89,"Buffalo Canoe Club",$H$75:$H$89,"Yes")+D94</f>
        <v>22</v>
      </c>
    </row>
    <row r="97" spans="1:10" x14ac:dyDescent="0.75">
      <c r="A97" s="5" t="s">
        <v>108</v>
      </c>
      <c r="B97" s="5"/>
      <c r="C97" s="5"/>
      <c r="D97" s="5"/>
      <c r="E97" s="5"/>
      <c r="F97" s="5"/>
      <c r="G97" s="5"/>
      <c r="H97" s="5"/>
      <c r="I97" s="5"/>
      <c r="J97" s="5"/>
    </row>
    <row r="98" spans="1:10" ht="24.75" x14ac:dyDescent="0.75">
      <c r="B98" s="33" t="s">
        <v>50</v>
      </c>
      <c r="C98" s="33" t="s">
        <v>58</v>
      </c>
      <c r="D98" s="33" t="s">
        <v>60</v>
      </c>
      <c r="E98" s="33" t="s">
        <v>70</v>
      </c>
      <c r="F98" s="33" t="s">
        <v>68</v>
      </c>
    </row>
    <row r="99" spans="1:10" x14ac:dyDescent="0.75">
      <c r="A99" s="34" t="s">
        <v>95</v>
      </c>
      <c r="B99" s="30">
        <f>COUNTIFS($E$75:$E$89,"Buffalo")</f>
        <v>5</v>
      </c>
      <c r="C99" s="30">
        <f>COUNTIFS($E$75:$E$89,"Erie")</f>
        <v>3</v>
      </c>
      <c r="D99" s="30">
        <f>COUNTIFS($E$75:$E$89,"Port Dover")</f>
        <v>0</v>
      </c>
      <c r="E99" s="30">
        <f>COUNTIFS($E$75:$E$89,"Dunkirk")</f>
        <v>0</v>
      </c>
      <c r="F99" s="30">
        <f>COUNTIFS($E$75:$E$89,"Port Colborne")</f>
        <v>0</v>
      </c>
    </row>
    <row r="100" spans="1:10" x14ac:dyDescent="0.75">
      <c r="A100" s="34" t="s">
        <v>96</v>
      </c>
      <c r="B100" s="30">
        <f>IF(COUNTA($B$75:$B$89)&gt;0,MAX(0,3-B99)*10,0)</f>
        <v>0</v>
      </c>
      <c r="C100" s="30">
        <f>IF(COUNTA($B$75:$B$89)&gt;0,MAX(0,3-C99)*10,0)</f>
        <v>0</v>
      </c>
      <c r="D100" s="30">
        <f>IF(COUNTA($B$75:$B$89)&gt;0,MAX(0,3-D99)*10,0)</f>
        <v>30</v>
      </c>
      <c r="E100" s="30">
        <f>IF(COUNTA($B$75:$B$89)&gt;0,MAX(0,3-E99)*10,0)</f>
        <v>30</v>
      </c>
      <c r="F100" s="30">
        <f>IF(COUNTA($B$75:$B$89)&gt;0,MAX(0,3-F99)*10,0)</f>
        <v>30</v>
      </c>
    </row>
    <row r="101" spans="1:10" x14ac:dyDescent="0.75">
      <c r="A101" s="34" t="s">
        <v>109</v>
      </c>
      <c r="B101" s="25">
        <f>SUMIFS($F$75:$F$89,$E$75:$E$89,"Buffalo",$J$75:$J$89,"Yes")+B100</f>
        <v>7.75</v>
      </c>
      <c r="C101" s="25">
        <f>SUMIFS($F$75:$F$89,$E$75:$E$89,"Erie",$J$75:$J$89,"Yes")+C100</f>
        <v>14</v>
      </c>
      <c r="D101" s="25">
        <f>SUMIFS($F$75:$F$89,$E$75:$E$89,"Port Dover",$J$75:$J$89,"Yes")+D100</f>
        <v>30</v>
      </c>
      <c r="E101" s="25">
        <f>SUMIFS($F$75:$F$89,$E$75:$E$89,"Dunkirk",$J$75:$J$89,"Yes")+E100</f>
        <v>30</v>
      </c>
      <c r="F101" s="25">
        <f>SUMIFS($F$75:$F$89,$E$75:$E$89,"Port Colborne",$J$75:$J$89,"Yes")+F100</f>
        <v>30</v>
      </c>
    </row>
    <row r="103" spans="1:10" ht="15.5" x14ac:dyDescent="0.75">
      <c r="A103" s="3" t="s">
        <v>110</v>
      </c>
      <c r="B103" s="3"/>
      <c r="C103" s="3"/>
      <c r="D103" s="3"/>
      <c r="E103" s="3"/>
      <c r="F103" s="3"/>
      <c r="G103" s="3"/>
      <c r="H103" s="3"/>
      <c r="I103" s="3"/>
      <c r="J103" s="3"/>
    </row>
    <row r="104" spans="1:10" ht="26" x14ac:dyDescent="0.75">
      <c r="A104" s="26" t="s">
        <v>84</v>
      </c>
      <c r="B104" s="26" t="s">
        <v>85</v>
      </c>
      <c r="C104" s="26" t="s">
        <v>86</v>
      </c>
      <c r="D104" s="26" t="s">
        <v>87</v>
      </c>
      <c r="E104" s="26" t="s">
        <v>88</v>
      </c>
      <c r="F104" s="26" t="s">
        <v>89</v>
      </c>
      <c r="G104" s="26" t="s">
        <v>90</v>
      </c>
      <c r="H104" s="26" t="s">
        <v>91</v>
      </c>
      <c r="I104" s="26" t="s">
        <v>92</v>
      </c>
      <c r="J104" s="26" t="s">
        <v>93</v>
      </c>
    </row>
    <row r="105" spans="1:10" x14ac:dyDescent="0.75">
      <c r="A105" s="27"/>
      <c r="B105" s="27"/>
      <c r="C105" s="27"/>
      <c r="D105" s="28" t="str">
        <f>IF($C105="","",IF(ISNA(MATCH($C105,'Club-Region Mapping'!$A$2:$A$200,0)),"NOT FOUND",INDEX('Club-Region Mapping'!$B$2:$B$200,MATCH($C105,'Club-Region Mapping'!$A$2:$A$200,0))))</f>
        <v/>
      </c>
      <c r="E105" s="28" t="str">
        <f>IF($C105="","",IF(ISNA(MATCH($C105,'Club-Region Mapping'!$A$2:$A$200,0)),"NOT FOUND",INDEX('Club-Region Mapping'!$C$2:$C$200,MATCH($C105,'Club-Region Mapping'!$A$2:$A$200,0))))</f>
        <v/>
      </c>
      <c r="F105" s="28" t="str">
        <f t="shared" ref="F105:F119" si="15">IF($A105="","",IF($A105=1,0.75,$A105))</f>
        <v/>
      </c>
      <c r="G105" s="28" t="str">
        <f t="shared" ref="G105:G119" si="16">IF(OR($A105="",$D105="",$D105="NOT FOUND"),"",COUNTIFS($D$105:$D$119,$D105,$A$105:$A$119,"&lt;="&amp;$A105))</f>
        <v/>
      </c>
      <c r="H105" s="28" t="str">
        <f t="shared" ref="H105:H119" si="17">IF($G105="","",IF($G105&lt;=3,"Yes","No"))</f>
        <v/>
      </c>
      <c r="I105" s="28" t="str">
        <f t="shared" ref="I105:I119" si="18">IF(OR($A105="",$E105="",$E105="NOT FOUND"),"",COUNTIFS($E$105:$E$119,$E105,$A$105:$A$119,"&lt;="&amp;$A105))</f>
        <v/>
      </c>
      <c r="J105" s="28" t="str">
        <f t="shared" ref="J105:J119" si="19">IF($I105="","",IF($I105&lt;=3,"Yes","No"))</f>
        <v/>
      </c>
    </row>
    <row r="106" spans="1:10" x14ac:dyDescent="0.75">
      <c r="A106" s="27"/>
      <c r="B106" s="27"/>
      <c r="C106" s="27"/>
      <c r="D106" s="28" t="str">
        <f>IF($C106="","",IF(ISNA(MATCH($C106,'Club-Region Mapping'!$A$2:$A$200,0)),"NOT FOUND",INDEX('Club-Region Mapping'!$B$2:$B$200,MATCH($C106,'Club-Region Mapping'!$A$2:$A$200,0))))</f>
        <v/>
      </c>
      <c r="E106" s="28" t="str">
        <f>IF($C106="","",IF(ISNA(MATCH($C106,'Club-Region Mapping'!$A$2:$A$200,0)),"NOT FOUND",INDEX('Club-Region Mapping'!$C$2:$C$200,MATCH($C106,'Club-Region Mapping'!$A$2:$A$200,0))))</f>
        <v/>
      </c>
      <c r="F106" s="28" t="str">
        <f t="shared" si="15"/>
        <v/>
      </c>
      <c r="G106" s="28" t="str">
        <f t="shared" si="16"/>
        <v/>
      </c>
      <c r="H106" s="28" t="str">
        <f t="shared" si="17"/>
        <v/>
      </c>
      <c r="I106" s="28" t="str">
        <f t="shared" si="18"/>
        <v/>
      </c>
      <c r="J106" s="28" t="str">
        <f t="shared" si="19"/>
        <v/>
      </c>
    </row>
    <row r="107" spans="1:10" x14ac:dyDescent="0.75">
      <c r="A107" s="27"/>
      <c r="B107" s="27"/>
      <c r="C107" s="27"/>
      <c r="D107" s="28" t="str">
        <f>IF($C107="","",IF(ISNA(MATCH($C107,'Club-Region Mapping'!$A$2:$A$200,0)),"NOT FOUND",INDEX('Club-Region Mapping'!$B$2:$B$200,MATCH($C107,'Club-Region Mapping'!$A$2:$A$200,0))))</f>
        <v/>
      </c>
      <c r="E107" s="28" t="str">
        <f>IF($C107="","",IF(ISNA(MATCH($C107,'Club-Region Mapping'!$A$2:$A$200,0)),"NOT FOUND",INDEX('Club-Region Mapping'!$C$2:$C$200,MATCH($C107,'Club-Region Mapping'!$A$2:$A$200,0))))</f>
        <v/>
      </c>
      <c r="F107" s="28" t="str">
        <f t="shared" si="15"/>
        <v/>
      </c>
      <c r="G107" s="28" t="str">
        <f t="shared" si="16"/>
        <v/>
      </c>
      <c r="H107" s="28" t="str">
        <f t="shared" si="17"/>
        <v/>
      </c>
      <c r="I107" s="28" t="str">
        <f t="shared" si="18"/>
        <v/>
      </c>
      <c r="J107" s="28" t="str">
        <f t="shared" si="19"/>
        <v/>
      </c>
    </row>
    <row r="108" spans="1:10" x14ac:dyDescent="0.75">
      <c r="A108" s="27"/>
      <c r="B108" s="27"/>
      <c r="C108" s="27"/>
      <c r="D108" s="28" t="str">
        <f>IF($C108="","",IF(ISNA(MATCH($C108,'Club-Region Mapping'!$A$2:$A$200,0)),"NOT FOUND",INDEX('Club-Region Mapping'!$B$2:$B$200,MATCH($C108,'Club-Region Mapping'!$A$2:$A$200,0))))</f>
        <v/>
      </c>
      <c r="E108" s="28" t="str">
        <f>IF($C108="","",IF(ISNA(MATCH($C108,'Club-Region Mapping'!$A$2:$A$200,0)),"NOT FOUND",INDEX('Club-Region Mapping'!$C$2:$C$200,MATCH($C108,'Club-Region Mapping'!$A$2:$A$200,0))))</f>
        <v/>
      </c>
      <c r="F108" s="28" t="str">
        <f t="shared" si="15"/>
        <v/>
      </c>
      <c r="G108" s="28" t="str">
        <f t="shared" si="16"/>
        <v/>
      </c>
      <c r="H108" s="28" t="str">
        <f t="shared" si="17"/>
        <v/>
      </c>
      <c r="I108" s="28" t="str">
        <f t="shared" si="18"/>
        <v/>
      </c>
      <c r="J108" s="28" t="str">
        <f t="shared" si="19"/>
        <v/>
      </c>
    </row>
    <row r="109" spans="1:10" x14ac:dyDescent="0.75">
      <c r="A109" s="27"/>
      <c r="B109" s="27"/>
      <c r="C109" s="27"/>
      <c r="D109" s="28" t="str">
        <f>IF($C109="","",IF(ISNA(MATCH($C109,'Club-Region Mapping'!$A$2:$A$200,0)),"NOT FOUND",INDEX('Club-Region Mapping'!$B$2:$B$200,MATCH($C109,'Club-Region Mapping'!$A$2:$A$200,0))))</f>
        <v/>
      </c>
      <c r="E109" s="28" t="str">
        <f>IF($C109="","",IF(ISNA(MATCH($C109,'Club-Region Mapping'!$A$2:$A$200,0)),"NOT FOUND",INDEX('Club-Region Mapping'!$C$2:$C$200,MATCH($C109,'Club-Region Mapping'!$A$2:$A$200,0))))</f>
        <v/>
      </c>
      <c r="F109" s="28" t="str">
        <f t="shared" si="15"/>
        <v/>
      </c>
      <c r="G109" s="28" t="str">
        <f t="shared" si="16"/>
        <v/>
      </c>
      <c r="H109" s="28" t="str">
        <f t="shared" si="17"/>
        <v/>
      </c>
      <c r="I109" s="28" t="str">
        <f t="shared" si="18"/>
        <v/>
      </c>
      <c r="J109" s="28" t="str">
        <f t="shared" si="19"/>
        <v/>
      </c>
    </row>
    <row r="110" spans="1:10" x14ac:dyDescent="0.75">
      <c r="A110" s="27"/>
      <c r="B110" s="27"/>
      <c r="C110" s="27"/>
      <c r="D110" s="28" t="str">
        <f>IF($C110="","",IF(ISNA(MATCH($C110,'Club-Region Mapping'!$A$2:$A$200,0)),"NOT FOUND",INDEX('Club-Region Mapping'!$B$2:$B$200,MATCH($C110,'Club-Region Mapping'!$A$2:$A$200,0))))</f>
        <v/>
      </c>
      <c r="E110" s="28" t="str">
        <f>IF($C110="","",IF(ISNA(MATCH($C110,'Club-Region Mapping'!$A$2:$A$200,0)),"NOT FOUND",INDEX('Club-Region Mapping'!$C$2:$C$200,MATCH($C110,'Club-Region Mapping'!$A$2:$A$200,0))))</f>
        <v/>
      </c>
      <c r="F110" s="28" t="str">
        <f t="shared" si="15"/>
        <v/>
      </c>
      <c r="G110" s="28" t="str">
        <f t="shared" si="16"/>
        <v/>
      </c>
      <c r="H110" s="28" t="str">
        <f t="shared" si="17"/>
        <v/>
      </c>
      <c r="I110" s="28" t="str">
        <f t="shared" si="18"/>
        <v/>
      </c>
      <c r="J110" s="28" t="str">
        <f t="shared" si="19"/>
        <v/>
      </c>
    </row>
    <row r="111" spans="1:10" x14ac:dyDescent="0.75">
      <c r="A111" s="27"/>
      <c r="B111" s="27"/>
      <c r="C111" s="27"/>
      <c r="D111" s="28" t="str">
        <f>IF($C111="","",IF(ISNA(MATCH($C111,'Club-Region Mapping'!$A$2:$A$200,0)),"NOT FOUND",INDEX('Club-Region Mapping'!$B$2:$B$200,MATCH($C111,'Club-Region Mapping'!$A$2:$A$200,0))))</f>
        <v/>
      </c>
      <c r="E111" s="28" t="str">
        <f>IF($C111="","",IF(ISNA(MATCH($C111,'Club-Region Mapping'!$A$2:$A$200,0)),"NOT FOUND",INDEX('Club-Region Mapping'!$C$2:$C$200,MATCH($C111,'Club-Region Mapping'!$A$2:$A$200,0))))</f>
        <v/>
      </c>
      <c r="F111" s="28" t="str">
        <f t="shared" si="15"/>
        <v/>
      </c>
      <c r="G111" s="28" t="str">
        <f t="shared" si="16"/>
        <v/>
      </c>
      <c r="H111" s="28" t="str">
        <f t="shared" si="17"/>
        <v/>
      </c>
      <c r="I111" s="28" t="str">
        <f t="shared" si="18"/>
        <v/>
      </c>
      <c r="J111" s="28" t="str">
        <f t="shared" si="19"/>
        <v/>
      </c>
    </row>
    <row r="112" spans="1:10" x14ac:dyDescent="0.75">
      <c r="A112" s="27"/>
      <c r="B112" s="27"/>
      <c r="C112" s="27"/>
      <c r="D112" s="28" t="str">
        <f>IF($C112="","",IF(ISNA(MATCH($C112,'Club-Region Mapping'!$A$2:$A$200,0)),"NOT FOUND",INDEX('Club-Region Mapping'!$B$2:$B$200,MATCH($C112,'Club-Region Mapping'!$A$2:$A$200,0))))</f>
        <v/>
      </c>
      <c r="E112" s="28" t="str">
        <f>IF($C112="","",IF(ISNA(MATCH($C112,'Club-Region Mapping'!$A$2:$A$200,0)),"NOT FOUND",INDEX('Club-Region Mapping'!$C$2:$C$200,MATCH($C112,'Club-Region Mapping'!$A$2:$A$200,0))))</f>
        <v/>
      </c>
      <c r="F112" s="28" t="str">
        <f t="shared" si="15"/>
        <v/>
      </c>
      <c r="G112" s="28" t="str">
        <f t="shared" si="16"/>
        <v/>
      </c>
      <c r="H112" s="28" t="str">
        <f t="shared" si="17"/>
        <v/>
      </c>
      <c r="I112" s="28" t="str">
        <f t="shared" si="18"/>
        <v/>
      </c>
      <c r="J112" s="28" t="str">
        <f t="shared" si="19"/>
        <v/>
      </c>
    </row>
    <row r="113" spans="1:10" x14ac:dyDescent="0.75">
      <c r="A113" s="27"/>
      <c r="B113" s="27"/>
      <c r="C113" s="27"/>
      <c r="D113" s="28" t="str">
        <f>IF($C113="","",IF(ISNA(MATCH($C113,'Club-Region Mapping'!$A$2:$A$200,0)),"NOT FOUND",INDEX('Club-Region Mapping'!$B$2:$B$200,MATCH($C113,'Club-Region Mapping'!$A$2:$A$200,0))))</f>
        <v/>
      </c>
      <c r="E113" s="28" t="str">
        <f>IF($C113="","",IF(ISNA(MATCH($C113,'Club-Region Mapping'!$A$2:$A$200,0)),"NOT FOUND",INDEX('Club-Region Mapping'!$C$2:$C$200,MATCH($C113,'Club-Region Mapping'!$A$2:$A$200,0))))</f>
        <v/>
      </c>
      <c r="F113" s="28" t="str">
        <f t="shared" si="15"/>
        <v/>
      </c>
      <c r="G113" s="28" t="str">
        <f t="shared" si="16"/>
        <v/>
      </c>
      <c r="H113" s="28" t="str">
        <f t="shared" si="17"/>
        <v/>
      </c>
      <c r="I113" s="28" t="str">
        <f t="shared" si="18"/>
        <v/>
      </c>
      <c r="J113" s="28" t="str">
        <f t="shared" si="19"/>
        <v/>
      </c>
    </row>
    <row r="114" spans="1:10" x14ac:dyDescent="0.75">
      <c r="A114" s="27"/>
      <c r="B114" s="27"/>
      <c r="C114" s="27"/>
      <c r="D114" s="28" t="str">
        <f>IF($C114="","",IF(ISNA(MATCH($C114,'Club-Region Mapping'!$A$2:$A$200,0)),"NOT FOUND",INDEX('Club-Region Mapping'!$B$2:$B$200,MATCH($C114,'Club-Region Mapping'!$A$2:$A$200,0))))</f>
        <v/>
      </c>
      <c r="E114" s="28" t="str">
        <f>IF($C114="","",IF(ISNA(MATCH($C114,'Club-Region Mapping'!$A$2:$A$200,0)),"NOT FOUND",INDEX('Club-Region Mapping'!$C$2:$C$200,MATCH($C114,'Club-Region Mapping'!$A$2:$A$200,0))))</f>
        <v/>
      </c>
      <c r="F114" s="28" t="str">
        <f t="shared" si="15"/>
        <v/>
      </c>
      <c r="G114" s="28" t="str">
        <f t="shared" si="16"/>
        <v/>
      </c>
      <c r="H114" s="28" t="str">
        <f t="shared" si="17"/>
        <v/>
      </c>
      <c r="I114" s="28" t="str">
        <f t="shared" si="18"/>
        <v/>
      </c>
      <c r="J114" s="28" t="str">
        <f t="shared" si="19"/>
        <v/>
      </c>
    </row>
    <row r="115" spans="1:10" x14ac:dyDescent="0.75">
      <c r="A115" s="27"/>
      <c r="B115" s="27"/>
      <c r="C115" s="27"/>
      <c r="D115" s="28" t="str">
        <f>IF($C115="","",IF(ISNA(MATCH($C115,'Club-Region Mapping'!$A$2:$A$200,0)),"NOT FOUND",INDEX('Club-Region Mapping'!$B$2:$B$200,MATCH($C115,'Club-Region Mapping'!$A$2:$A$200,0))))</f>
        <v/>
      </c>
      <c r="E115" s="28" t="str">
        <f>IF($C115="","",IF(ISNA(MATCH($C115,'Club-Region Mapping'!$A$2:$A$200,0)),"NOT FOUND",INDEX('Club-Region Mapping'!$C$2:$C$200,MATCH($C115,'Club-Region Mapping'!$A$2:$A$200,0))))</f>
        <v/>
      </c>
      <c r="F115" s="28" t="str">
        <f t="shared" si="15"/>
        <v/>
      </c>
      <c r="G115" s="28" t="str">
        <f t="shared" si="16"/>
        <v/>
      </c>
      <c r="H115" s="28" t="str">
        <f t="shared" si="17"/>
        <v/>
      </c>
      <c r="I115" s="28" t="str">
        <f t="shared" si="18"/>
        <v/>
      </c>
      <c r="J115" s="28" t="str">
        <f t="shared" si="19"/>
        <v/>
      </c>
    </row>
    <row r="116" spans="1:10" x14ac:dyDescent="0.75">
      <c r="A116" s="27"/>
      <c r="B116" s="27"/>
      <c r="C116" s="27"/>
      <c r="D116" s="28" t="str">
        <f>IF($C116="","",IF(ISNA(MATCH($C116,'Club-Region Mapping'!$A$2:$A$200,0)),"NOT FOUND",INDEX('Club-Region Mapping'!$B$2:$B$200,MATCH($C116,'Club-Region Mapping'!$A$2:$A$200,0))))</f>
        <v/>
      </c>
      <c r="E116" s="28" t="str">
        <f>IF($C116="","",IF(ISNA(MATCH($C116,'Club-Region Mapping'!$A$2:$A$200,0)),"NOT FOUND",INDEX('Club-Region Mapping'!$C$2:$C$200,MATCH($C116,'Club-Region Mapping'!$A$2:$A$200,0))))</f>
        <v/>
      </c>
      <c r="F116" s="28" t="str">
        <f t="shared" si="15"/>
        <v/>
      </c>
      <c r="G116" s="28" t="str">
        <f t="shared" si="16"/>
        <v/>
      </c>
      <c r="H116" s="28" t="str">
        <f t="shared" si="17"/>
        <v/>
      </c>
      <c r="I116" s="28" t="str">
        <f t="shared" si="18"/>
        <v/>
      </c>
      <c r="J116" s="28" t="str">
        <f t="shared" si="19"/>
        <v/>
      </c>
    </row>
    <row r="117" spans="1:10" x14ac:dyDescent="0.75">
      <c r="A117" s="27"/>
      <c r="B117" s="27"/>
      <c r="C117" s="27"/>
      <c r="D117" s="28" t="str">
        <f>IF($C117="","",IF(ISNA(MATCH($C117,'Club-Region Mapping'!$A$2:$A$200,0)),"NOT FOUND",INDEX('Club-Region Mapping'!$B$2:$B$200,MATCH($C117,'Club-Region Mapping'!$A$2:$A$200,0))))</f>
        <v/>
      </c>
      <c r="E117" s="28" t="str">
        <f>IF($C117="","",IF(ISNA(MATCH($C117,'Club-Region Mapping'!$A$2:$A$200,0)),"NOT FOUND",INDEX('Club-Region Mapping'!$C$2:$C$200,MATCH($C117,'Club-Region Mapping'!$A$2:$A$200,0))))</f>
        <v/>
      </c>
      <c r="F117" s="28" t="str">
        <f t="shared" si="15"/>
        <v/>
      </c>
      <c r="G117" s="28" t="str">
        <f t="shared" si="16"/>
        <v/>
      </c>
      <c r="H117" s="28" t="str">
        <f t="shared" si="17"/>
        <v/>
      </c>
      <c r="I117" s="28" t="str">
        <f t="shared" si="18"/>
        <v/>
      </c>
      <c r="J117" s="28" t="str">
        <f t="shared" si="19"/>
        <v/>
      </c>
    </row>
    <row r="118" spans="1:10" x14ac:dyDescent="0.75">
      <c r="A118" s="27"/>
      <c r="B118" s="27"/>
      <c r="C118" s="27"/>
      <c r="D118" s="28" t="str">
        <f>IF($C118="","",IF(ISNA(MATCH($C118,'Club-Region Mapping'!$A$2:$A$200,0)),"NOT FOUND",INDEX('Club-Region Mapping'!$B$2:$B$200,MATCH($C118,'Club-Region Mapping'!$A$2:$A$200,0))))</f>
        <v/>
      </c>
      <c r="E118" s="28" t="str">
        <f>IF($C118="","",IF(ISNA(MATCH($C118,'Club-Region Mapping'!$A$2:$A$200,0)),"NOT FOUND",INDEX('Club-Region Mapping'!$C$2:$C$200,MATCH($C118,'Club-Region Mapping'!$A$2:$A$200,0))))</f>
        <v/>
      </c>
      <c r="F118" s="28" t="str">
        <f t="shared" si="15"/>
        <v/>
      </c>
      <c r="G118" s="28" t="str">
        <f t="shared" si="16"/>
        <v/>
      </c>
      <c r="H118" s="28" t="str">
        <f t="shared" si="17"/>
        <v/>
      </c>
      <c r="I118" s="28" t="str">
        <f t="shared" si="18"/>
        <v/>
      </c>
      <c r="J118" s="28" t="str">
        <f t="shared" si="19"/>
        <v/>
      </c>
    </row>
    <row r="119" spans="1:10" x14ac:dyDescent="0.75">
      <c r="A119" s="27"/>
      <c r="B119" s="27"/>
      <c r="C119" s="27"/>
      <c r="D119" s="28" t="str">
        <f>IF($C119="","",IF(ISNA(MATCH($C119,'Club-Region Mapping'!$A$2:$A$200,0)),"NOT FOUND",INDEX('Club-Region Mapping'!$B$2:$B$200,MATCH($C119,'Club-Region Mapping'!$A$2:$A$200,0))))</f>
        <v/>
      </c>
      <c r="E119" s="28" t="str">
        <f>IF($C119="","",IF(ISNA(MATCH($C119,'Club-Region Mapping'!$A$2:$A$200,0)),"NOT FOUND",INDEX('Club-Region Mapping'!$C$2:$C$200,MATCH($C119,'Club-Region Mapping'!$A$2:$A$200,0))))</f>
        <v/>
      </c>
      <c r="F119" s="28" t="str">
        <f t="shared" si="15"/>
        <v/>
      </c>
      <c r="G119" s="28" t="str">
        <f t="shared" si="16"/>
        <v/>
      </c>
      <c r="H119" s="28" t="str">
        <f t="shared" si="17"/>
        <v/>
      </c>
      <c r="I119" s="28" t="str">
        <f t="shared" si="18"/>
        <v/>
      </c>
      <c r="J119" s="28" t="str">
        <f t="shared" si="19"/>
        <v/>
      </c>
    </row>
    <row r="121" spans="1:10" x14ac:dyDescent="0.75">
      <c r="A121" s="2" t="s">
        <v>111</v>
      </c>
      <c r="B121" s="2"/>
      <c r="C121" s="2"/>
      <c r="D121" s="2"/>
      <c r="E121" s="2"/>
      <c r="F121" s="2"/>
      <c r="G121" s="2"/>
      <c r="H121" s="2"/>
      <c r="I121" s="2"/>
      <c r="J121" s="2"/>
    </row>
    <row r="122" spans="1:10" ht="24.75" x14ac:dyDescent="0.75">
      <c r="B122" s="29" t="s">
        <v>49</v>
      </c>
      <c r="C122" s="29" t="s">
        <v>57</v>
      </c>
      <c r="D122" s="29" t="s">
        <v>53</v>
      </c>
    </row>
    <row r="123" spans="1:10" x14ac:dyDescent="0.75">
      <c r="A123" s="28" t="s">
        <v>95</v>
      </c>
      <c r="B123" s="30">
        <f>COUNTIFS($D$105:$D$119,"Buffalo Yacht Club")</f>
        <v>0</v>
      </c>
      <c r="C123" s="30">
        <f>COUNTIFS($D$105:$D$119,"Erie Yacht Club")</f>
        <v>0</v>
      </c>
      <c r="D123" s="30">
        <f>COUNTIFS($D$105:$D$119,"Buffalo Canoe Club")</f>
        <v>0</v>
      </c>
    </row>
    <row r="124" spans="1:10" x14ac:dyDescent="0.75">
      <c r="A124" s="28" t="s">
        <v>96</v>
      </c>
      <c r="B124" s="30">
        <f>IF(COUNTA($B$105:$B$119)&gt;0,MAX(0,3-B123)*10,0)</f>
        <v>0</v>
      </c>
      <c r="C124" s="30">
        <f>IF(COUNTA($B$105:$B$119)&gt;0,MAX(0,3-C123)*10,0)</f>
        <v>0</v>
      </c>
      <c r="D124" s="30">
        <f>IF(COUNTA($B$105:$B$119)&gt;0,MAX(0,3-D123)*10,0)</f>
        <v>0</v>
      </c>
    </row>
    <row r="125" spans="1:10" x14ac:dyDescent="0.75">
      <c r="A125" s="31" t="s">
        <v>112</v>
      </c>
      <c r="B125" s="32">
        <f>SUMIFS($F$105:$F$119,$D$105:$D$119,"Buffalo Yacht Club",$H$105:$H$119,"Yes")+B124</f>
        <v>0</v>
      </c>
      <c r="C125" s="32">
        <f>SUMIFS($F$105:$F$119,$D$105:$D$119,"Erie Yacht Club",$H$105:$H$119,"Yes")+C124</f>
        <v>0</v>
      </c>
      <c r="D125" s="32">
        <f>SUMIFS($F$105:$F$119,$D$105:$D$119,"Buffalo Canoe Club",$H$105:$H$119,"Yes")+D124</f>
        <v>0</v>
      </c>
    </row>
    <row r="127" spans="1:10" x14ac:dyDescent="0.75">
      <c r="A127" s="5" t="s">
        <v>113</v>
      </c>
      <c r="B127" s="5"/>
      <c r="C127" s="5"/>
      <c r="D127" s="5"/>
      <c r="E127" s="5"/>
      <c r="F127" s="5"/>
      <c r="G127" s="5"/>
      <c r="H127" s="5"/>
      <c r="I127" s="5"/>
      <c r="J127" s="5"/>
    </row>
    <row r="128" spans="1:10" ht="24.75" x14ac:dyDescent="0.75">
      <c r="B128" s="33" t="s">
        <v>50</v>
      </c>
      <c r="C128" s="33" t="s">
        <v>58</v>
      </c>
      <c r="D128" s="33" t="s">
        <v>60</v>
      </c>
      <c r="E128" s="33" t="s">
        <v>70</v>
      </c>
      <c r="F128" s="33" t="s">
        <v>68</v>
      </c>
    </row>
    <row r="129" spans="1:10" x14ac:dyDescent="0.75">
      <c r="A129" s="34" t="s">
        <v>95</v>
      </c>
      <c r="B129" s="30">
        <f>COUNTIFS($E$105:$E$119,"Buffalo")</f>
        <v>0</v>
      </c>
      <c r="C129" s="30">
        <f>COUNTIFS($E$105:$E$119,"Erie")</f>
        <v>0</v>
      </c>
      <c r="D129" s="30">
        <f>COUNTIFS($E$105:$E$119,"Port Dover")</f>
        <v>0</v>
      </c>
      <c r="E129" s="30">
        <f>COUNTIFS($E$105:$E$119,"Dunkirk")</f>
        <v>0</v>
      </c>
      <c r="F129" s="30">
        <f>COUNTIFS($E$105:$E$119,"Port Colborne")</f>
        <v>0</v>
      </c>
    </row>
    <row r="130" spans="1:10" x14ac:dyDescent="0.75">
      <c r="A130" s="34" t="s">
        <v>96</v>
      </c>
      <c r="B130" s="30">
        <f>IF(COUNTA($B$105:$B$119)&gt;0,MAX(0,3-B129)*10,0)</f>
        <v>0</v>
      </c>
      <c r="C130" s="30">
        <f>IF(COUNTA($B$105:$B$119)&gt;0,MAX(0,3-C129)*10,0)</f>
        <v>0</v>
      </c>
      <c r="D130" s="30">
        <f>IF(COUNTA($B$105:$B$119)&gt;0,MAX(0,3-D129)*10,0)</f>
        <v>0</v>
      </c>
      <c r="E130" s="30">
        <f>IF(COUNTA($B$105:$B$119)&gt;0,MAX(0,3-E129)*10,0)</f>
        <v>0</v>
      </c>
      <c r="F130" s="30">
        <f>IF(COUNTA($B$105:$B$119)&gt;0,MAX(0,3-F129)*10,0)</f>
        <v>0</v>
      </c>
    </row>
    <row r="131" spans="1:10" x14ac:dyDescent="0.75">
      <c r="A131" s="34" t="s">
        <v>114</v>
      </c>
      <c r="B131" s="25">
        <f>SUMIFS($F$105:$F$119,$E$105:$E$119,"Buffalo",$J$105:$J$119,"Yes")+B130</f>
        <v>0</v>
      </c>
      <c r="C131" s="25">
        <f>SUMIFS($F$105:$F$119,$E$105:$E$119,"Erie",$J$105:$J$119,"Yes")+C130</f>
        <v>0</v>
      </c>
      <c r="D131" s="25">
        <f>SUMIFS($F$105:$F$119,$E$105:$E$119,"Port Dover",$J$105:$J$119,"Yes")+D130</f>
        <v>0</v>
      </c>
      <c r="E131" s="25">
        <f>SUMIFS($F$105:$F$119,$E$105:$E$119,"Dunkirk",$J$105:$J$119,"Yes")+E130</f>
        <v>0</v>
      </c>
      <c r="F131" s="25">
        <f>SUMIFS($F$105:$F$119,$E$105:$E$119,"Port Colborne",$J$105:$J$119,"Yes")+F130</f>
        <v>0</v>
      </c>
    </row>
    <row r="133" spans="1:10" ht="15.5" x14ac:dyDescent="0.75">
      <c r="A133" s="3" t="s">
        <v>115</v>
      </c>
      <c r="B133" s="3"/>
      <c r="C133" s="3"/>
      <c r="D133" s="3"/>
      <c r="E133" s="3"/>
      <c r="F133" s="3"/>
      <c r="G133" s="3"/>
      <c r="H133" s="3"/>
      <c r="I133" s="3"/>
      <c r="J133" s="3"/>
    </row>
    <row r="134" spans="1:10" ht="26" x14ac:dyDescent="0.75">
      <c r="A134" s="26" t="s">
        <v>84</v>
      </c>
      <c r="B134" s="26" t="s">
        <v>85</v>
      </c>
      <c r="C134" s="26" t="s">
        <v>86</v>
      </c>
      <c r="D134" s="26" t="s">
        <v>87</v>
      </c>
      <c r="E134" s="26" t="s">
        <v>88</v>
      </c>
      <c r="F134" s="26" t="s">
        <v>89</v>
      </c>
      <c r="G134" s="26" t="s">
        <v>90</v>
      </c>
      <c r="H134" s="26" t="s">
        <v>91</v>
      </c>
      <c r="I134" s="26" t="s">
        <v>92</v>
      </c>
      <c r="J134" s="26" t="s">
        <v>93</v>
      </c>
    </row>
    <row r="135" spans="1:10" x14ac:dyDescent="0.75">
      <c r="A135" s="27"/>
      <c r="B135" s="27"/>
      <c r="C135" s="27"/>
      <c r="D135" s="28" t="str">
        <f>IF($C135="","",IF(ISNA(MATCH($C135,'Club-Region Mapping'!$A$2:$A$200,0)),"NOT FOUND",INDEX('Club-Region Mapping'!$B$2:$B$200,MATCH($C135,'Club-Region Mapping'!$A$2:$A$200,0))))</f>
        <v/>
      </c>
      <c r="E135" s="28" t="str">
        <f>IF($C135="","",IF(ISNA(MATCH($C135,'Club-Region Mapping'!$A$2:$A$200,0)),"NOT FOUND",INDEX('Club-Region Mapping'!$C$2:$C$200,MATCH($C135,'Club-Region Mapping'!$A$2:$A$200,0))))</f>
        <v/>
      </c>
      <c r="F135" s="28" t="str">
        <f t="shared" ref="F135:F149" si="20">IF($A135="","",IF($A135=1,0.75,$A135))</f>
        <v/>
      </c>
      <c r="G135" s="28" t="str">
        <f t="shared" ref="G135:G149" si="21">IF(OR($A135="",$D135="",$D135="NOT FOUND"),"",COUNTIFS($D$135:$D$149,$D135,$A$135:$A$149,"&lt;="&amp;$A135))</f>
        <v/>
      </c>
      <c r="H135" s="28" t="str">
        <f t="shared" ref="H135:H149" si="22">IF($G135="","",IF($G135&lt;=3,"Yes","No"))</f>
        <v/>
      </c>
      <c r="I135" s="28" t="str">
        <f t="shared" ref="I135:I149" si="23">IF(OR($A135="",$E135="",$E135="NOT FOUND"),"",COUNTIFS($E$135:$E$149,$E135,$A$135:$A$149,"&lt;="&amp;$A135))</f>
        <v/>
      </c>
      <c r="J135" s="28" t="str">
        <f t="shared" ref="J135:J149" si="24">IF($I135="","",IF($I135&lt;=3,"Yes","No"))</f>
        <v/>
      </c>
    </row>
    <row r="136" spans="1:10" x14ac:dyDescent="0.75">
      <c r="A136" s="27"/>
      <c r="B136" s="27"/>
      <c r="C136" s="27"/>
      <c r="D136" s="28" t="str">
        <f>IF($C136="","",IF(ISNA(MATCH($C136,'Club-Region Mapping'!$A$2:$A$200,0)),"NOT FOUND",INDEX('Club-Region Mapping'!$B$2:$B$200,MATCH($C136,'Club-Region Mapping'!$A$2:$A$200,0))))</f>
        <v/>
      </c>
      <c r="E136" s="28" t="str">
        <f>IF($C136="","",IF(ISNA(MATCH($C136,'Club-Region Mapping'!$A$2:$A$200,0)),"NOT FOUND",INDEX('Club-Region Mapping'!$C$2:$C$200,MATCH($C136,'Club-Region Mapping'!$A$2:$A$200,0))))</f>
        <v/>
      </c>
      <c r="F136" s="28" t="str">
        <f t="shared" si="20"/>
        <v/>
      </c>
      <c r="G136" s="28" t="str">
        <f t="shared" si="21"/>
        <v/>
      </c>
      <c r="H136" s="28" t="str">
        <f t="shared" si="22"/>
        <v/>
      </c>
      <c r="I136" s="28" t="str">
        <f t="shared" si="23"/>
        <v/>
      </c>
      <c r="J136" s="28" t="str">
        <f t="shared" si="24"/>
        <v/>
      </c>
    </row>
    <row r="137" spans="1:10" x14ac:dyDescent="0.75">
      <c r="A137" s="27"/>
      <c r="B137" s="27"/>
      <c r="C137" s="27"/>
      <c r="D137" s="28" t="str">
        <f>IF($C137="","",IF(ISNA(MATCH($C137,'Club-Region Mapping'!$A$2:$A$200,0)),"NOT FOUND",INDEX('Club-Region Mapping'!$B$2:$B$200,MATCH($C137,'Club-Region Mapping'!$A$2:$A$200,0))))</f>
        <v/>
      </c>
      <c r="E137" s="28" t="str">
        <f>IF($C137="","",IF(ISNA(MATCH($C137,'Club-Region Mapping'!$A$2:$A$200,0)),"NOT FOUND",INDEX('Club-Region Mapping'!$C$2:$C$200,MATCH($C137,'Club-Region Mapping'!$A$2:$A$200,0))))</f>
        <v/>
      </c>
      <c r="F137" s="28" t="str">
        <f t="shared" si="20"/>
        <v/>
      </c>
      <c r="G137" s="28" t="str">
        <f t="shared" si="21"/>
        <v/>
      </c>
      <c r="H137" s="28" t="str">
        <f t="shared" si="22"/>
        <v/>
      </c>
      <c r="I137" s="28" t="str">
        <f t="shared" si="23"/>
        <v/>
      </c>
      <c r="J137" s="28" t="str">
        <f t="shared" si="24"/>
        <v/>
      </c>
    </row>
    <row r="138" spans="1:10" x14ac:dyDescent="0.75">
      <c r="A138" s="27"/>
      <c r="B138" s="27"/>
      <c r="C138" s="27"/>
      <c r="D138" s="28" t="str">
        <f>IF($C138="","",IF(ISNA(MATCH($C138,'Club-Region Mapping'!$A$2:$A$200,0)),"NOT FOUND",INDEX('Club-Region Mapping'!$B$2:$B$200,MATCH($C138,'Club-Region Mapping'!$A$2:$A$200,0))))</f>
        <v/>
      </c>
      <c r="E138" s="28" t="str">
        <f>IF($C138="","",IF(ISNA(MATCH($C138,'Club-Region Mapping'!$A$2:$A$200,0)),"NOT FOUND",INDEX('Club-Region Mapping'!$C$2:$C$200,MATCH($C138,'Club-Region Mapping'!$A$2:$A$200,0))))</f>
        <v/>
      </c>
      <c r="F138" s="28" t="str">
        <f t="shared" si="20"/>
        <v/>
      </c>
      <c r="G138" s="28" t="str">
        <f t="shared" si="21"/>
        <v/>
      </c>
      <c r="H138" s="28" t="str">
        <f t="shared" si="22"/>
        <v/>
      </c>
      <c r="I138" s="28" t="str">
        <f t="shared" si="23"/>
        <v/>
      </c>
      <c r="J138" s="28" t="str">
        <f t="shared" si="24"/>
        <v/>
      </c>
    </row>
    <row r="139" spans="1:10" x14ac:dyDescent="0.75">
      <c r="A139" s="27"/>
      <c r="B139" s="27"/>
      <c r="C139" s="27"/>
      <c r="D139" s="28" t="str">
        <f>IF($C139="","",IF(ISNA(MATCH($C139,'Club-Region Mapping'!$A$2:$A$200,0)),"NOT FOUND",INDEX('Club-Region Mapping'!$B$2:$B$200,MATCH($C139,'Club-Region Mapping'!$A$2:$A$200,0))))</f>
        <v/>
      </c>
      <c r="E139" s="28" t="str">
        <f>IF($C139="","",IF(ISNA(MATCH($C139,'Club-Region Mapping'!$A$2:$A$200,0)),"NOT FOUND",INDEX('Club-Region Mapping'!$C$2:$C$200,MATCH($C139,'Club-Region Mapping'!$A$2:$A$200,0))))</f>
        <v/>
      </c>
      <c r="F139" s="28" t="str">
        <f t="shared" si="20"/>
        <v/>
      </c>
      <c r="G139" s="28" t="str">
        <f t="shared" si="21"/>
        <v/>
      </c>
      <c r="H139" s="28" t="str">
        <f t="shared" si="22"/>
        <v/>
      </c>
      <c r="I139" s="28" t="str">
        <f t="shared" si="23"/>
        <v/>
      </c>
      <c r="J139" s="28" t="str">
        <f t="shared" si="24"/>
        <v/>
      </c>
    </row>
    <row r="140" spans="1:10" x14ac:dyDescent="0.75">
      <c r="A140" s="27"/>
      <c r="B140" s="27"/>
      <c r="C140" s="27"/>
      <c r="D140" s="28" t="str">
        <f>IF($C140="","",IF(ISNA(MATCH($C140,'Club-Region Mapping'!$A$2:$A$200,0)),"NOT FOUND",INDEX('Club-Region Mapping'!$B$2:$B$200,MATCH($C140,'Club-Region Mapping'!$A$2:$A$200,0))))</f>
        <v/>
      </c>
      <c r="E140" s="28" t="str">
        <f>IF($C140="","",IF(ISNA(MATCH($C140,'Club-Region Mapping'!$A$2:$A$200,0)),"NOT FOUND",INDEX('Club-Region Mapping'!$C$2:$C$200,MATCH($C140,'Club-Region Mapping'!$A$2:$A$200,0))))</f>
        <v/>
      </c>
      <c r="F140" s="28" t="str">
        <f t="shared" si="20"/>
        <v/>
      </c>
      <c r="G140" s="28" t="str">
        <f t="shared" si="21"/>
        <v/>
      </c>
      <c r="H140" s="28" t="str">
        <f t="shared" si="22"/>
        <v/>
      </c>
      <c r="I140" s="28" t="str">
        <f t="shared" si="23"/>
        <v/>
      </c>
      <c r="J140" s="28" t="str">
        <f t="shared" si="24"/>
        <v/>
      </c>
    </row>
    <row r="141" spans="1:10" x14ac:dyDescent="0.75">
      <c r="A141" s="27"/>
      <c r="B141" s="27"/>
      <c r="C141" s="27"/>
      <c r="D141" s="28" t="str">
        <f>IF($C141="","",IF(ISNA(MATCH($C141,'Club-Region Mapping'!$A$2:$A$200,0)),"NOT FOUND",INDEX('Club-Region Mapping'!$B$2:$B$200,MATCH($C141,'Club-Region Mapping'!$A$2:$A$200,0))))</f>
        <v/>
      </c>
      <c r="E141" s="28" t="str">
        <f>IF($C141="","",IF(ISNA(MATCH($C141,'Club-Region Mapping'!$A$2:$A$200,0)),"NOT FOUND",INDEX('Club-Region Mapping'!$C$2:$C$200,MATCH($C141,'Club-Region Mapping'!$A$2:$A$200,0))))</f>
        <v/>
      </c>
      <c r="F141" s="28" t="str">
        <f t="shared" si="20"/>
        <v/>
      </c>
      <c r="G141" s="28" t="str">
        <f t="shared" si="21"/>
        <v/>
      </c>
      <c r="H141" s="28" t="str">
        <f t="shared" si="22"/>
        <v/>
      </c>
      <c r="I141" s="28" t="str">
        <f t="shared" si="23"/>
        <v/>
      </c>
      <c r="J141" s="28" t="str">
        <f t="shared" si="24"/>
        <v/>
      </c>
    </row>
    <row r="142" spans="1:10" x14ac:dyDescent="0.75">
      <c r="A142" s="27"/>
      <c r="B142" s="27"/>
      <c r="C142" s="27"/>
      <c r="D142" s="28" t="str">
        <f>IF($C142="","",IF(ISNA(MATCH($C142,'Club-Region Mapping'!$A$2:$A$200,0)),"NOT FOUND",INDEX('Club-Region Mapping'!$B$2:$B$200,MATCH($C142,'Club-Region Mapping'!$A$2:$A$200,0))))</f>
        <v/>
      </c>
      <c r="E142" s="28" t="str">
        <f>IF($C142="","",IF(ISNA(MATCH($C142,'Club-Region Mapping'!$A$2:$A$200,0)),"NOT FOUND",INDEX('Club-Region Mapping'!$C$2:$C$200,MATCH($C142,'Club-Region Mapping'!$A$2:$A$200,0))))</f>
        <v/>
      </c>
      <c r="F142" s="28" t="str">
        <f t="shared" si="20"/>
        <v/>
      </c>
      <c r="G142" s="28" t="str">
        <f t="shared" si="21"/>
        <v/>
      </c>
      <c r="H142" s="28" t="str">
        <f t="shared" si="22"/>
        <v/>
      </c>
      <c r="I142" s="28" t="str">
        <f t="shared" si="23"/>
        <v/>
      </c>
      <c r="J142" s="28" t="str">
        <f t="shared" si="24"/>
        <v/>
      </c>
    </row>
    <row r="143" spans="1:10" x14ac:dyDescent="0.75">
      <c r="A143" s="27"/>
      <c r="B143" s="27"/>
      <c r="C143" s="27"/>
      <c r="D143" s="28" t="str">
        <f>IF($C143="","",IF(ISNA(MATCH($C143,'Club-Region Mapping'!$A$2:$A$200,0)),"NOT FOUND",INDEX('Club-Region Mapping'!$B$2:$B$200,MATCH($C143,'Club-Region Mapping'!$A$2:$A$200,0))))</f>
        <v/>
      </c>
      <c r="E143" s="28" t="str">
        <f>IF($C143="","",IF(ISNA(MATCH($C143,'Club-Region Mapping'!$A$2:$A$200,0)),"NOT FOUND",INDEX('Club-Region Mapping'!$C$2:$C$200,MATCH($C143,'Club-Region Mapping'!$A$2:$A$200,0))))</f>
        <v/>
      </c>
      <c r="F143" s="28" t="str">
        <f t="shared" si="20"/>
        <v/>
      </c>
      <c r="G143" s="28" t="str">
        <f t="shared" si="21"/>
        <v/>
      </c>
      <c r="H143" s="28" t="str">
        <f t="shared" si="22"/>
        <v/>
      </c>
      <c r="I143" s="28" t="str">
        <f t="shared" si="23"/>
        <v/>
      </c>
      <c r="J143" s="28" t="str">
        <f t="shared" si="24"/>
        <v/>
      </c>
    </row>
    <row r="144" spans="1:10" x14ac:dyDescent="0.75">
      <c r="A144" s="27"/>
      <c r="B144" s="27"/>
      <c r="C144" s="27"/>
      <c r="D144" s="28" t="str">
        <f>IF($C144="","",IF(ISNA(MATCH($C144,'Club-Region Mapping'!$A$2:$A$200,0)),"NOT FOUND",INDEX('Club-Region Mapping'!$B$2:$B$200,MATCH($C144,'Club-Region Mapping'!$A$2:$A$200,0))))</f>
        <v/>
      </c>
      <c r="E144" s="28" t="str">
        <f>IF($C144="","",IF(ISNA(MATCH($C144,'Club-Region Mapping'!$A$2:$A$200,0)),"NOT FOUND",INDEX('Club-Region Mapping'!$C$2:$C$200,MATCH($C144,'Club-Region Mapping'!$A$2:$A$200,0))))</f>
        <v/>
      </c>
      <c r="F144" s="28" t="str">
        <f t="shared" si="20"/>
        <v/>
      </c>
      <c r="G144" s="28" t="str">
        <f t="shared" si="21"/>
        <v/>
      </c>
      <c r="H144" s="28" t="str">
        <f t="shared" si="22"/>
        <v/>
      </c>
      <c r="I144" s="28" t="str">
        <f t="shared" si="23"/>
        <v/>
      </c>
      <c r="J144" s="28" t="str">
        <f t="shared" si="24"/>
        <v/>
      </c>
    </row>
    <row r="145" spans="1:10" x14ac:dyDescent="0.75">
      <c r="A145" s="27"/>
      <c r="B145" s="27"/>
      <c r="C145" s="27"/>
      <c r="D145" s="28" t="str">
        <f>IF($C145="","",IF(ISNA(MATCH($C145,'Club-Region Mapping'!$A$2:$A$200,0)),"NOT FOUND",INDEX('Club-Region Mapping'!$B$2:$B$200,MATCH($C145,'Club-Region Mapping'!$A$2:$A$200,0))))</f>
        <v/>
      </c>
      <c r="E145" s="28" t="str">
        <f>IF($C145="","",IF(ISNA(MATCH($C145,'Club-Region Mapping'!$A$2:$A$200,0)),"NOT FOUND",INDEX('Club-Region Mapping'!$C$2:$C$200,MATCH($C145,'Club-Region Mapping'!$A$2:$A$200,0))))</f>
        <v/>
      </c>
      <c r="F145" s="28" t="str">
        <f t="shared" si="20"/>
        <v/>
      </c>
      <c r="G145" s="28" t="str">
        <f t="shared" si="21"/>
        <v/>
      </c>
      <c r="H145" s="28" t="str">
        <f t="shared" si="22"/>
        <v/>
      </c>
      <c r="I145" s="28" t="str">
        <f t="shared" si="23"/>
        <v/>
      </c>
      <c r="J145" s="28" t="str">
        <f t="shared" si="24"/>
        <v/>
      </c>
    </row>
    <row r="146" spans="1:10" x14ac:dyDescent="0.75">
      <c r="A146" s="27"/>
      <c r="B146" s="27"/>
      <c r="C146" s="27"/>
      <c r="D146" s="28" t="str">
        <f>IF($C146="","",IF(ISNA(MATCH($C146,'Club-Region Mapping'!$A$2:$A$200,0)),"NOT FOUND",INDEX('Club-Region Mapping'!$B$2:$B$200,MATCH($C146,'Club-Region Mapping'!$A$2:$A$200,0))))</f>
        <v/>
      </c>
      <c r="E146" s="28" t="str">
        <f>IF($C146="","",IF(ISNA(MATCH($C146,'Club-Region Mapping'!$A$2:$A$200,0)),"NOT FOUND",INDEX('Club-Region Mapping'!$C$2:$C$200,MATCH($C146,'Club-Region Mapping'!$A$2:$A$200,0))))</f>
        <v/>
      </c>
      <c r="F146" s="28" t="str">
        <f t="shared" si="20"/>
        <v/>
      </c>
      <c r="G146" s="28" t="str">
        <f t="shared" si="21"/>
        <v/>
      </c>
      <c r="H146" s="28" t="str">
        <f t="shared" si="22"/>
        <v/>
      </c>
      <c r="I146" s="28" t="str">
        <f t="shared" si="23"/>
        <v/>
      </c>
      <c r="J146" s="28" t="str">
        <f t="shared" si="24"/>
        <v/>
      </c>
    </row>
    <row r="147" spans="1:10" x14ac:dyDescent="0.75">
      <c r="A147" s="27"/>
      <c r="B147" s="27"/>
      <c r="C147" s="27"/>
      <c r="D147" s="28" t="str">
        <f>IF($C147="","",IF(ISNA(MATCH($C147,'Club-Region Mapping'!$A$2:$A$200,0)),"NOT FOUND",INDEX('Club-Region Mapping'!$B$2:$B$200,MATCH($C147,'Club-Region Mapping'!$A$2:$A$200,0))))</f>
        <v/>
      </c>
      <c r="E147" s="28" t="str">
        <f>IF($C147="","",IF(ISNA(MATCH($C147,'Club-Region Mapping'!$A$2:$A$200,0)),"NOT FOUND",INDEX('Club-Region Mapping'!$C$2:$C$200,MATCH($C147,'Club-Region Mapping'!$A$2:$A$200,0))))</f>
        <v/>
      </c>
      <c r="F147" s="28" t="str">
        <f t="shared" si="20"/>
        <v/>
      </c>
      <c r="G147" s="28" t="str">
        <f t="shared" si="21"/>
        <v/>
      </c>
      <c r="H147" s="28" t="str">
        <f t="shared" si="22"/>
        <v/>
      </c>
      <c r="I147" s="28" t="str">
        <f t="shared" si="23"/>
        <v/>
      </c>
      <c r="J147" s="28" t="str">
        <f t="shared" si="24"/>
        <v/>
      </c>
    </row>
    <row r="148" spans="1:10" x14ac:dyDescent="0.75">
      <c r="A148" s="27"/>
      <c r="B148" s="27"/>
      <c r="C148" s="27"/>
      <c r="D148" s="28" t="str">
        <f>IF($C148="","",IF(ISNA(MATCH($C148,'Club-Region Mapping'!$A$2:$A$200,0)),"NOT FOUND",INDEX('Club-Region Mapping'!$B$2:$B$200,MATCH($C148,'Club-Region Mapping'!$A$2:$A$200,0))))</f>
        <v/>
      </c>
      <c r="E148" s="28" t="str">
        <f>IF($C148="","",IF(ISNA(MATCH($C148,'Club-Region Mapping'!$A$2:$A$200,0)),"NOT FOUND",INDEX('Club-Region Mapping'!$C$2:$C$200,MATCH($C148,'Club-Region Mapping'!$A$2:$A$200,0))))</f>
        <v/>
      </c>
      <c r="F148" s="28" t="str">
        <f t="shared" si="20"/>
        <v/>
      </c>
      <c r="G148" s="28" t="str">
        <f t="shared" si="21"/>
        <v/>
      </c>
      <c r="H148" s="28" t="str">
        <f t="shared" si="22"/>
        <v/>
      </c>
      <c r="I148" s="28" t="str">
        <f t="shared" si="23"/>
        <v/>
      </c>
      <c r="J148" s="28" t="str">
        <f t="shared" si="24"/>
        <v/>
      </c>
    </row>
    <row r="149" spans="1:10" x14ac:dyDescent="0.75">
      <c r="A149" s="27"/>
      <c r="B149" s="27"/>
      <c r="C149" s="27"/>
      <c r="D149" s="28" t="str">
        <f>IF($C149="","",IF(ISNA(MATCH($C149,'Club-Region Mapping'!$A$2:$A$200,0)),"NOT FOUND",INDEX('Club-Region Mapping'!$B$2:$B$200,MATCH($C149,'Club-Region Mapping'!$A$2:$A$200,0))))</f>
        <v/>
      </c>
      <c r="E149" s="28" t="str">
        <f>IF($C149="","",IF(ISNA(MATCH($C149,'Club-Region Mapping'!$A$2:$A$200,0)),"NOT FOUND",INDEX('Club-Region Mapping'!$C$2:$C$200,MATCH($C149,'Club-Region Mapping'!$A$2:$A$200,0))))</f>
        <v/>
      </c>
      <c r="F149" s="28" t="str">
        <f t="shared" si="20"/>
        <v/>
      </c>
      <c r="G149" s="28" t="str">
        <f t="shared" si="21"/>
        <v/>
      </c>
      <c r="H149" s="28" t="str">
        <f t="shared" si="22"/>
        <v/>
      </c>
      <c r="I149" s="28" t="str">
        <f t="shared" si="23"/>
        <v/>
      </c>
      <c r="J149" s="28" t="str">
        <f t="shared" si="24"/>
        <v/>
      </c>
    </row>
    <row r="151" spans="1:10" x14ac:dyDescent="0.75">
      <c r="A151" s="2" t="s">
        <v>116</v>
      </c>
      <c r="B151" s="2"/>
      <c r="C151" s="2"/>
      <c r="D151" s="2"/>
      <c r="E151" s="2"/>
      <c r="F151" s="2"/>
      <c r="G151" s="2"/>
      <c r="H151" s="2"/>
      <c r="I151" s="2"/>
      <c r="J151" s="2"/>
    </row>
    <row r="152" spans="1:10" ht="24.75" x14ac:dyDescent="0.75">
      <c r="B152" s="29" t="s">
        <v>49</v>
      </c>
      <c r="C152" s="29" t="s">
        <v>57</v>
      </c>
      <c r="D152" s="29" t="s">
        <v>53</v>
      </c>
    </row>
    <row r="153" spans="1:10" x14ac:dyDescent="0.75">
      <c r="A153" s="28" t="s">
        <v>95</v>
      </c>
      <c r="B153" s="30">
        <f>COUNTIFS($D$135:$D$149,"Buffalo Yacht Club")</f>
        <v>0</v>
      </c>
      <c r="C153" s="30">
        <f>COUNTIFS($D$135:$D$149,"Erie Yacht Club")</f>
        <v>0</v>
      </c>
      <c r="D153" s="30">
        <f>COUNTIFS($D$135:$D$149,"Buffalo Canoe Club")</f>
        <v>0</v>
      </c>
    </row>
    <row r="154" spans="1:10" x14ac:dyDescent="0.75">
      <c r="A154" s="28" t="s">
        <v>96</v>
      </c>
      <c r="B154" s="30">
        <f>IF(COUNTA($B$135:$B$149)&gt;0,MAX(0,3-B153)*10,0)</f>
        <v>0</v>
      </c>
      <c r="C154" s="30">
        <f>IF(COUNTA($B$135:$B$149)&gt;0,MAX(0,3-C153)*10,0)</f>
        <v>0</v>
      </c>
      <c r="D154" s="30">
        <f>IF(COUNTA($B$135:$B$149)&gt;0,MAX(0,3-D153)*10,0)</f>
        <v>0</v>
      </c>
    </row>
    <row r="155" spans="1:10" x14ac:dyDescent="0.75">
      <c r="A155" s="31" t="s">
        <v>117</v>
      </c>
      <c r="B155" s="32">
        <f>SUMIFS($F$135:$F$149,$D$135:$D$149,"Buffalo Yacht Club",$H$135:$H$149,"Yes")+B154</f>
        <v>0</v>
      </c>
      <c r="C155" s="32">
        <f>SUMIFS($F$135:$F$149,$D$135:$D$149,"Erie Yacht Club",$H$135:$H$149,"Yes")+C154</f>
        <v>0</v>
      </c>
      <c r="D155" s="32">
        <f>SUMIFS($F$135:$F$149,$D$135:$D$149,"Buffalo Canoe Club",$H$135:$H$149,"Yes")+D154</f>
        <v>0</v>
      </c>
    </row>
    <row r="157" spans="1:10" x14ac:dyDescent="0.75">
      <c r="A157" s="5" t="s">
        <v>118</v>
      </c>
      <c r="B157" s="5"/>
      <c r="C157" s="5"/>
      <c r="D157" s="5"/>
      <c r="E157" s="5"/>
      <c r="F157" s="5"/>
      <c r="G157" s="5"/>
      <c r="H157" s="5"/>
      <c r="I157" s="5"/>
      <c r="J157" s="5"/>
    </row>
    <row r="158" spans="1:10" ht="24.75" x14ac:dyDescent="0.75">
      <c r="B158" s="33" t="s">
        <v>50</v>
      </c>
      <c r="C158" s="33" t="s">
        <v>58</v>
      </c>
      <c r="D158" s="33" t="s">
        <v>60</v>
      </c>
      <c r="E158" s="33" t="s">
        <v>70</v>
      </c>
      <c r="F158" s="33" t="s">
        <v>68</v>
      </c>
    </row>
    <row r="159" spans="1:10" x14ac:dyDescent="0.75">
      <c r="A159" s="34" t="s">
        <v>95</v>
      </c>
      <c r="B159" s="30">
        <f>COUNTIFS($E$135:$E$149,"Buffalo")</f>
        <v>0</v>
      </c>
      <c r="C159" s="30">
        <f>COUNTIFS($E$135:$E$149,"Erie")</f>
        <v>0</v>
      </c>
      <c r="D159" s="30">
        <f>COUNTIFS($E$135:$E$149,"Port Dover")</f>
        <v>0</v>
      </c>
      <c r="E159" s="30">
        <f>COUNTIFS($E$135:$E$149,"Dunkirk")</f>
        <v>0</v>
      </c>
      <c r="F159" s="30">
        <f>COUNTIFS($E$135:$E$149,"Port Colborne")</f>
        <v>0</v>
      </c>
    </row>
    <row r="160" spans="1:10" x14ac:dyDescent="0.75">
      <c r="A160" s="34" t="s">
        <v>96</v>
      </c>
      <c r="B160" s="30">
        <f>IF(COUNTA($B$135:$B$149)&gt;0,MAX(0,3-B159)*10,0)</f>
        <v>0</v>
      </c>
      <c r="C160" s="30">
        <f>IF(COUNTA($B$135:$B$149)&gt;0,MAX(0,3-C159)*10,0)</f>
        <v>0</v>
      </c>
      <c r="D160" s="30">
        <f>IF(COUNTA($B$135:$B$149)&gt;0,MAX(0,3-D159)*10,0)</f>
        <v>0</v>
      </c>
      <c r="E160" s="30">
        <f>IF(COUNTA($B$135:$B$149)&gt;0,MAX(0,3-E159)*10,0)</f>
        <v>0</v>
      </c>
      <c r="F160" s="30">
        <f>IF(COUNTA($B$135:$B$149)&gt;0,MAX(0,3-F159)*10,0)</f>
        <v>0</v>
      </c>
    </row>
    <row r="161" spans="1:6" x14ac:dyDescent="0.75">
      <c r="A161" s="34" t="s">
        <v>119</v>
      </c>
      <c r="B161" s="25">
        <f>SUMIFS($F$135:$F$149,$E$135:$E$149,"Buffalo",$J$135:$J$149,"Yes")+B160</f>
        <v>0</v>
      </c>
      <c r="C161" s="25">
        <f>SUMIFS($F$135:$F$149,$E$135:$E$149,"Erie",$J$135:$J$149,"Yes")+C160</f>
        <v>0</v>
      </c>
      <c r="D161" s="25">
        <f>SUMIFS($F$135:$F$149,$E$135:$E$149,"Port Dover",$J$135:$J$149,"Yes")+D160</f>
        <v>0</v>
      </c>
      <c r="E161" s="25">
        <f>SUMIFS($F$135:$F$149,$E$135:$E$149,"Dunkirk",$J$135:$J$149,"Yes")+E160</f>
        <v>0</v>
      </c>
      <c r="F161" s="25">
        <f>SUMIFS($F$135:$F$149,$E$135:$E$149,"Port Colborne",$J$135:$J$149,"Yes")+F160</f>
        <v>0</v>
      </c>
    </row>
  </sheetData>
  <mergeCells count="20">
    <mergeCell ref="A121:J121"/>
    <mergeCell ref="A127:J127"/>
    <mergeCell ref="A133:J133"/>
    <mergeCell ref="A151:J151"/>
    <mergeCell ref="A157:J157"/>
    <mergeCell ref="A67:J67"/>
    <mergeCell ref="A73:J73"/>
    <mergeCell ref="A91:J91"/>
    <mergeCell ref="A97:J97"/>
    <mergeCell ref="A103:J103"/>
    <mergeCell ref="A13:J13"/>
    <mergeCell ref="A31:J31"/>
    <mergeCell ref="A37:J37"/>
    <mergeCell ref="A43:J43"/>
    <mergeCell ref="A61:J61"/>
    <mergeCell ref="A1:J1"/>
    <mergeCell ref="A3:J3"/>
    <mergeCell ref="B6:D6"/>
    <mergeCell ref="A8:J8"/>
    <mergeCell ref="B11:D11"/>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1"/>
  <sheetViews>
    <sheetView showGridLines="0" zoomScaleNormal="100" workbookViewId="0">
      <selection activeCell="C5" sqref="C5"/>
    </sheetView>
  </sheetViews>
  <sheetFormatPr defaultColWidth="8.6796875" defaultRowHeight="14.75" x14ac:dyDescent="0.75"/>
  <cols>
    <col min="1" max="1" width="39.86328125" bestFit="1" customWidth="1"/>
    <col min="2" max="2" width="22" customWidth="1"/>
    <col min="3" max="3" width="34" customWidth="1"/>
    <col min="4" max="4" width="19.31640625" bestFit="1" customWidth="1"/>
    <col min="5" max="5" width="12" customWidth="1"/>
    <col min="6" max="10" width="9" customWidth="1"/>
  </cols>
  <sheetData>
    <row r="1" spans="1:10" ht="21.75" customHeight="1" x14ac:dyDescent="0.75">
      <c r="A1" s="8" t="s">
        <v>185</v>
      </c>
      <c r="B1" s="8"/>
      <c r="C1" s="8"/>
      <c r="D1" s="8"/>
      <c r="E1" s="8"/>
      <c r="F1" s="8"/>
      <c r="G1" s="8"/>
      <c r="H1" s="8"/>
      <c r="I1" s="8"/>
      <c r="J1" s="8"/>
    </row>
    <row r="3" spans="1:10" x14ac:dyDescent="0.75">
      <c r="A3" s="7" t="s">
        <v>77</v>
      </c>
      <c r="B3" s="7"/>
      <c r="C3" s="7"/>
      <c r="D3" s="7"/>
      <c r="E3" s="7"/>
      <c r="F3" s="7"/>
      <c r="G3" s="7"/>
      <c r="H3" s="7"/>
      <c r="I3" s="7"/>
      <c r="J3" s="7"/>
    </row>
    <row r="4" spans="1:10" x14ac:dyDescent="0.75">
      <c r="B4" s="19" t="s">
        <v>49</v>
      </c>
      <c r="C4" s="19" t="s">
        <v>57</v>
      </c>
      <c r="D4" s="19" t="s">
        <v>53</v>
      </c>
    </row>
    <row r="5" spans="1:10" x14ac:dyDescent="0.75">
      <c r="A5" s="20" t="s">
        <v>78</v>
      </c>
      <c r="B5" s="21">
        <f>B35+B65+B95+B125+B155</f>
        <v>99.5</v>
      </c>
      <c r="C5" s="21">
        <f>C35+C65+C95+C125+C155</f>
        <v>74.75</v>
      </c>
      <c r="D5" s="21">
        <f>D35+D65+D95+D125+D155</f>
        <v>136</v>
      </c>
    </row>
    <row r="6" spans="1:10" ht="16.75" x14ac:dyDescent="0.75">
      <c r="A6" s="22" t="s">
        <v>79</v>
      </c>
      <c r="B6" s="6" t="str">
        <f>IF(AND(B5&lt;=C5,B5&lt;=D5),"Buffalo Yacht Club",IF(C5&lt;=D5,"Erie Yacht Club","Buffalo Canoe Club"))</f>
        <v>Erie Yacht Club</v>
      </c>
      <c r="C6" s="6"/>
      <c r="D6" s="6"/>
    </row>
    <row r="8" spans="1:10" x14ac:dyDescent="0.75">
      <c r="A8" s="5" t="s">
        <v>80</v>
      </c>
      <c r="B8" s="5"/>
      <c r="C8" s="5"/>
      <c r="D8" s="5"/>
      <c r="E8" s="5"/>
      <c r="F8" s="5"/>
      <c r="G8" s="5"/>
      <c r="H8" s="5"/>
      <c r="I8" s="5"/>
      <c r="J8" s="5"/>
    </row>
    <row r="9" spans="1:10" x14ac:dyDescent="0.75">
      <c r="B9" s="23" t="s">
        <v>50</v>
      </c>
      <c r="C9" s="23" t="s">
        <v>58</v>
      </c>
      <c r="D9" s="23" t="s">
        <v>60</v>
      </c>
      <c r="E9" s="23" t="s">
        <v>70</v>
      </c>
      <c r="F9" s="23" t="s">
        <v>68</v>
      </c>
    </row>
    <row r="10" spans="1:10" x14ac:dyDescent="0.75">
      <c r="A10" s="24" t="s">
        <v>81</v>
      </c>
      <c r="B10" s="25">
        <f>B41+B71+B101+B131+B161</f>
        <v>72.5</v>
      </c>
      <c r="C10" s="25">
        <f>C41+C71+C101+C131+C161</f>
        <v>74.75</v>
      </c>
      <c r="D10" s="25">
        <f>D41+D71+D101+D131+D161</f>
        <v>118.5</v>
      </c>
      <c r="E10" s="25">
        <f>E41+E71+E101+E131+E161</f>
        <v>150</v>
      </c>
      <c r="F10" s="25">
        <f>F41+F71+F101+F131+F161</f>
        <v>141</v>
      </c>
    </row>
    <row r="11" spans="1:10" x14ac:dyDescent="0.75">
      <c r="A11" s="24" t="s">
        <v>82</v>
      </c>
      <c r="B11" s="4" t="str">
        <f>IF(AND(B10&lt;=C10,B10&lt;=D10,B10&lt;=E10,B10&lt;=F10),"Buffalo",IF(AND(C10&lt;=B10,C10&lt;=D10,C10&lt;=E10,C10&lt;=F10),"Erie",IF(AND(D10&lt;=B10,D10&lt;=C10,D10&lt;=E10,D10&lt;=F10),"Port Dover",IF(AND(E10&lt;=B10,E10&lt;=C10,E10&lt;=D10,E10&lt;=F10),"Dunkirk","Port Colborne"))))</f>
        <v>Buffalo</v>
      </c>
      <c r="C11" s="4"/>
      <c r="D11" s="4"/>
    </row>
    <row r="13" spans="1:10" ht="15.5" x14ac:dyDescent="0.75">
      <c r="A13" s="3" t="s">
        <v>83</v>
      </c>
      <c r="B13" s="3"/>
      <c r="C13" s="3"/>
      <c r="D13" s="3"/>
      <c r="E13" s="3"/>
      <c r="F13" s="3"/>
      <c r="G13" s="3"/>
      <c r="H13" s="3"/>
      <c r="I13" s="3"/>
      <c r="J13" s="3"/>
    </row>
    <row r="14" spans="1:10" ht="26" x14ac:dyDescent="0.75">
      <c r="A14" s="26" t="s">
        <v>84</v>
      </c>
      <c r="B14" s="26" t="s">
        <v>85</v>
      </c>
      <c r="C14" s="26" t="s">
        <v>86</v>
      </c>
      <c r="D14" s="26" t="s">
        <v>87</v>
      </c>
      <c r="E14" s="26" t="s">
        <v>88</v>
      </c>
      <c r="F14" s="26" t="s">
        <v>89</v>
      </c>
      <c r="G14" s="26" t="s">
        <v>90</v>
      </c>
      <c r="H14" s="26" t="s">
        <v>91</v>
      </c>
      <c r="I14" s="26" t="s">
        <v>92</v>
      </c>
      <c r="J14" s="26" t="s">
        <v>93</v>
      </c>
    </row>
    <row r="15" spans="1:10" x14ac:dyDescent="0.75">
      <c r="A15" s="27">
        <v>1</v>
      </c>
      <c r="B15" s="27" t="s">
        <v>121</v>
      </c>
      <c r="C15" s="27" t="s">
        <v>61</v>
      </c>
      <c r="D15" s="28" t="str">
        <f>IF($C15="","",IF(ISNA(MATCH($C15,'Club-Region Mapping'!$A$2:$A$200,0)),"NOT FOUND",INDEX('Club-Region Mapping'!$B$2:$B$200,MATCH($C15,'Club-Region Mapping'!$A$2:$A$200,0))))</f>
        <v>Buffalo Yacht Club</v>
      </c>
      <c r="E15" s="28" t="str">
        <f>IF($C15="","",IF(ISNA(MATCH($C15,'Club-Region Mapping'!$A$2:$A$200,0)),"NOT FOUND",INDEX('Club-Region Mapping'!$C$2:$C$200,MATCH($C15,'Club-Region Mapping'!$A$2:$A$200,0))))</f>
        <v>Buffalo</v>
      </c>
      <c r="F15" s="28">
        <f t="shared" ref="F15:F29" si="0">IF($A15="","",IF($A15=1,0.75,$A15))</f>
        <v>0.75</v>
      </c>
      <c r="G15" s="28">
        <f t="shared" ref="G15:G29" si="1">IF(OR($A15="",$D15="",$D15="NOT FOUND"),"",COUNTIFS($D$15:$D$29,$D15,$A$15:$A$29,"&lt;="&amp;$A15))</f>
        <v>1</v>
      </c>
      <c r="H15" s="28" t="str">
        <f t="shared" ref="H15:H29" si="2">IF($G15="","",IF($G15&lt;=3,"Yes","No"))</f>
        <v>Yes</v>
      </c>
      <c r="I15" s="28">
        <f t="shared" ref="I15:I29" si="3">IF(OR($A15="",$E15="",$E15="NOT FOUND"),"",COUNTIFS($E$15:$E$29,$E15,$A$15:$A$29,"&lt;="&amp;$A15))</f>
        <v>1</v>
      </c>
      <c r="J15" s="28" t="str">
        <f t="shared" ref="J15:J29" si="4">IF($I15="","",IF($I15&lt;=3,"Yes","No"))</f>
        <v>Yes</v>
      </c>
    </row>
    <row r="16" spans="1:10" x14ac:dyDescent="0.75">
      <c r="A16" s="27">
        <v>2</v>
      </c>
      <c r="B16" s="27" t="s">
        <v>186</v>
      </c>
      <c r="C16" s="27" t="s">
        <v>57</v>
      </c>
      <c r="D16" s="28" t="str">
        <f>IF($C16="","",IF(ISNA(MATCH($C16,'Club-Region Mapping'!$A$2:$A$200,0)),"NOT FOUND",INDEX('Club-Region Mapping'!$B$2:$B$200,MATCH($C16,'Club-Region Mapping'!$A$2:$A$200,0))))</f>
        <v>Erie Yacht Club</v>
      </c>
      <c r="E16" s="28" t="str">
        <f>IF($C16="","",IF(ISNA(MATCH($C16,'Club-Region Mapping'!$A$2:$A$200,0)),"NOT FOUND",INDEX('Club-Region Mapping'!$C$2:$C$200,MATCH($C16,'Club-Region Mapping'!$A$2:$A$200,0))))</f>
        <v>Erie</v>
      </c>
      <c r="F16" s="28">
        <f t="shared" si="0"/>
        <v>2</v>
      </c>
      <c r="G16" s="28">
        <f t="shared" si="1"/>
        <v>1</v>
      </c>
      <c r="H16" s="28" t="str">
        <f t="shared" si="2"/>
        <v>Yes</v>
      </c>
      <c r="I16" s="28">
        <f t="shared" si="3"/>
        <v>1</v>
      </c>
      <c r="J16" s="28" t="str">
        <f t="shared" si="4"/>
        <v>Yes</v>
      </c>
    </row>
    <row r="17" spans="1:10" x14ac:dyDescent="0.75">
      <c r="A17" s="27">
        <v>3</v>
      </c>
      <c r="B17" s="27" t="s">
        <v>123</v>
      </c>
      <c r="C17" s="27" t="s">
        <v>49</v>
      </c>
      <c r="D17" s="28" t="str">
        <f>IF($C17="","",IF(ISNA(MATCH($C17,'Club-Region Mapping'!$A$2:$A$200,0)),"NOT FOUND",INDEX('Club-Region Mapping'!$B$2:$B$200,MATCH($C17,'Club-Region Mapping'!$A$2:$A$200,0))))</f>
        <v>Buffalo Yacht Club</v>
      </c>
      <c r="E17" s="28" t="str">
        <f>IF($C17="","",IF(ISNA(MATCH($C17,'Club-Region Mapping'!$A$2:$A$200,0)),"NOT FOUND",INDEX('Club-Region Mapping'!$C$2:$C$200,MATCH($C17,'Club-Region Mapping'!$A$2:$A$200,0))))</f>
        <v>Buffalo</v>
      </c>
      <c r="F17" s="28">
        <f t="shared" si="0"/>
        <v>3</v>
      </c>
      <c r="G17" s="28">
        <f t="shared" si="1"/>
        <v>2</v>
      </c>
      <c r="H17" s="28" t="str">
        <f t="shared" si="2"/>
        <v>Yes</v>
      </c>
      <c r="I17" s="28">
        <f t="shared" si="3"/>
        <v>2</v>
      </c>
      <c r="J17" s="28" t="str">
        <f t="shared" si="4"/>
        <v>Yes</v>
      </c>
    </row>
    <row r="18" spans="1:10" x14ac:dyDescent="0.75">
      <c r="A18" s="27">
        <v>4</v>
      </c>
      <c r="B18" s="27" t="s">
        <v>187</v>
      </c>
      <c r="C18" s="27" t="s">
        <v>57</v>
      </c>
      <c r="D18" s="28" t="str">
        <f>IF($C18="","",IF(ISNA(MATCH($C18,'Club-Region Mapping'!$A$2:$A$200,0)),"NOT FOUND",INDEX('Club-Region Mapping'!$B$2:$B$200,MATCH($C18,'Club-Region Mapping'!$A$2:$A$200,0))))</f>
        <v>Erie Yacht Club</v>
      </c>
      <c r="E18" s="28" t="str">
        <f>IF($C18="","",IF(ISNA(MATCH($C18,'Club-Region Mapping'!$A$2:$A$200,0)),"NOT FOUND",INDEX('Club-Region Mapping'!$C$2:$C$200,MATCH($C18,'Club-Region Mapping'!$A$2:$A$200,0))))</f>
        <v>Erie</v>
      </c>
      <c r="F18" s="28">
        <f t="shared" si="0"/>
        <v>4</v>
      </c>
      <c r="G18" s="28">
        <f t="shared" si="1"/>
        <v>2</v>
      </c>
      <c r="H18" s="28" t="str">
        <f t="shared" si="2"/>
        <v>Yes</v>
      </c>
      <c r="I18" s="28">
        <f t="shared" si="3"/>
        <v>2</v>
      </c>
      <c r="J18" s="28" t="str">
        <f t="shared" si="4"/>
        <v>Yes</v>
      </c>
    </row>
    <row r="19" spans="1:10" x14ac:dyDescent="0.75">
      <c r="A19" s="27">
        <v>5</v>
      </c>
      <c r="B19" s="27" t="s">
        <v>163</v>
      </c>
      <c r="C19" s="27" t="s">
        <v>57</v>
      </c>
      <c r="D19" s="28" t="str">
        <f>IF($C19="","",IF(ISNA(MATCH($C19,'Club-Region Mapping'!$A$2:$A$200,0)),"NOT FOUND",INDEX('Club-Region Mapping'!$B$2:$B$200,MATCH($C19,'Club-Region Mapping'!$A$2:$A$200,0))))</f>
        <v>Erie Yacht Club</v>
      </c>
      <c r="E19" s="28" t="str">
        <f>IF($C19="","",IF(ISNA(MATCH($C19,'Club-Region Mapping'!$A$2:$A$200,0)),"NOT FOUND",INDEX('Club-Region Mapping'!$C$2:$C$200,MATCH($C19,'Club-Region Mapping'!$A$2:$A$200,0))))</f>
        <v>Erie</v>
      </c>
      <c r="F19" s="28">
        <f t="shared" si="0"/>
        <v>5</v>
      </c>
      <c r="G19" s="28">
        <f t="shared" si="1"/>
        <v>3</v>
      </c>
      <c r="H19" s="28" t="str">
        <f t="shared" si="2"/>
        <v>Yes</v>
      </c>
      <c r="I19" s="28">
        <f t="shared" si="3"/>
        <v>3</v>
      </c>
      <c r="J19" s="28" t="str">
        <f t="shared" si="4"/>
        <v>Yes</v>
      </c>
    </row>
    <row r="20" spans="1:10" x14ac:dyDescent="0.75">
      <c r="A20" s="27">
        <v>6</v>
      </c>
      <c r="B20" s="27" t="s">
        <v>165</v>
      </c>
      <c r="C20" s="27" t="s">
        <v>57</v>
      </c>
      <c r="D20" s="28" t="str">
        <f>IF($C20="","",IF(ISNA(MATCH($C20,'Club-Region Mapping'!$A$2:$A$200,0)),"NOT FOUND",INDEX('Club-Region Mapping'!$B$2:$B$200,MATCH($C20,'Club-Region Mapping'!$A$2:$A$200,0))))</f>
        <v>Erie Yacht Club</v>
      </c>
      <c r="E20" s="28" t="str">
        <f>IF($C20="","",IF(ISNA(MATCH($C20,'Club-Region Mapping'!$A$2:$A$200,0)),"NOT FOUND",INDEX('Club-Region Mapping'!$C$2:$C$200,MATCH($C20,'Club-Region Mapping'!$A$2:$A$200,0))))</f>
        <v>Erie</v>
      </c>
      <c r="F20" s="28">
        <f t="shared" si="0"/>
        <v>6</v>
      </c>
      <c r="G20" s="28">
        <f t="shared" si="1"/>
        <v>4</v>
      </c>
      <c r="H20" s="28" t="str">
        <f t="shared" si="2"/>
        <v>No</v>
      </c>
      <c r="I20" s="28">
        <f t="shared" si="3"/>
        <v>4</v>
      </c>
      <c r="J20" s="28" t="str">
        <f t="shared" si="4"/>
        <v>No</v>
      </c>
    </row>
    <row r="21" spans="1:10" x14ac:dyDescent="0.75">
      <c r="A21" s="27"/>
      <c r="B21" s="27"/>
      <c r="C21" s="27"/>
      <c r="D21" s="28" t="str">
        <f>IF($C21="","",IF(ISNA(MATCH($C21,'Club-Region Mapping'!$A$2:$A$200,0)),"NOT FOUND",INDEX('Club-Region Mapping'!$B$2:$B$200,MATCH($C21,'Club-Region Mapping'!$A$2:$A$200,0))))</f>
        <v/>
      </c>
      <c r="E21" s="28" t="str">
        <f>IF($C21="","",IF(ISNA(MATCH($C21,'Club-Region Mapping'!$A$2:$A$200,0)),"NOT FOUND",INDEX('Club-Region Mapping'!$C$2:$C$200,MATCH($C21,'Club-Region Mapping'!$A$2:$A$200,0))))</f>
        <v/>
      </c>
      <c r="F21" s="28" t="str">
        <f t="shared" si="0"/>
        <v/>
      </c>
      <c r="G21" s="28" t="str">
        <f t="shared" si="1"/>
        <v/>
      </c>
      <c r="H21" s="28" t="str">
        <f t="shared" si="2"/>
        <v/>
      </c>
      <c r="I21" s="28" t="str">
        <f t="shared" si="3"/>
        <v/>
      </c>
      <c r="J21" s="28" t="str">
        <f t="shared" si="4"/>
        <v/>
      </c>
    </row>
    <row r="22" spans="1:10" x14ac:dyDescent="0.75">
      <c r="A22" s="27"/>
      <c r="B22" s="27"/>
      <c r="C22" s="27"/>
      <c r="D22" s="28" t="str">
        <f>IF($C22="","",IF(ISNA(MATCH($C22,'Club-Region Mapping'!$A$2:$A$200,0)),"NOT FOUND",INDEX('Club-Region Mapping'!$B$2:$B$200,MATCH($C22,'Club-Region Mapping'!$A$2:$A$200,0))))</f>
        <v/>
      </c>
      <c r="E22" s="28" t="str">
        <f>IF($C22="","",IF(ISNA(MATCH($C22,'Club-Region Mapping'!$A$2:$A$200,0)),"NOT FOUND",INDEX('Club-Region Mapping'!$C$2:$C$200,MATCH($C22,'Club-Region Mapping'!$A$2:$A$200,0))))</f>
        <v/>
      </c>
      <c r="F22" s="28" t="str">
        <f t="shared" si="0"/>
        <v/>
      </c>
      <c r="G22" s="28" t="str">
        <f t="shared" si="1"/>
        <v/>
      </c>
      <c r="H22" s="28" t="str">
        <f t="shared" si="2"/>
        <v/>
      </c>
      <c r="I22" s="28" t="str">
        <f t="shared" si="3"/>
        <v/>
      </c>
      <c r="J22" s="28" t="str">
        <f t="shared" si="4"/>
        <v/>
      </c>
    </row>
    <row r="23" spans="1:10" x14ac:dyDescent="0.75">
      <c r="A23" s="27"/>
      <c r="B23" s="27"/>
      <c r="C23" s="27"/>
      <c r="D23" s="28" t="str">
        <f>IF($C23="","",IF(ISNA(MATCH($C23,'Club-Region Mapping'!$A$2:$A$200,0)),"NOT FOUND",INDEX('Club-Region Mapping'!$B$2:$B$200,MATCH($C23,'Club-Region Mapping'!$A$2:$A$200,0))))</f>
        <v/>
      </c>
      <c r="E23" s="28" t="str">
        <f>IF($C23="","",IF(ISNA(MATCH($C23,'Club-Region Mapping'!$A$2:$A$200,0)),"NOT FOUND",INDEX('Club-Region Mapping'!$C$2:$C$200,MATCH($C23,'Club-Region Mapping'!$A$2:$A$200,0))))</f>
        <v/>
      </c>
      <c r="F23" s="28" t="str">
        <f t="shared" si="0"/>
        <v/>
      </c>
      <c r="G23" s="28" t="str">
        <f t="shared" si="1"/>
        <v/>
      </c>
      <c r="H23" s="28" t="str">
        <f t="shared" si="2"/>
        <v/>
      </c>
      <c r="I23" s="28" t="str">
        <f t="shared" si="3"/>
        <v/>
      </c>
      <c r="J23" s="28" t="str">
        <f t="shared" si="4"/>
        <v/>
      </c>
    </row>
    <row r="24" spans="1:10" x14ac:dyDescent="0.75">
      <c r="A24" s="27"/>
      <c r="B24" s="27"/>
      <c r="C24" s="27"/>
      <c r="D24" s="28" t="str">
        <f>IF($C24="","",IF(ISNA(MATCH($C24,'Club-Region Mapping'!$A$2:$A$200,0)),"NOT FOUND",INDEX('Club-Region Mapping'!$B$2:$B$200,MATCH($C24,'Club-Region Mapping'!$A$2:$A$200,0))))</f>
        <v/>
      </c>
      <c r="E24" s="28" t="str">
        <f>IF($C24="","",IF(ISNA(MATCH($C24,'Club-Region Mapping'!$A$2:$A$200,0)),"NOT FOUND",INDEX('Club-Region Mapping'!$C$2:$C$200,MATCH($C24,'Club-Region Mapping'!$A$2:$A$200,0))))</f>
        <v/>
      </c>
      <c r="F24" s="28" t="str">
        <f t="shared" si="0"/>
        <v/>
      </c>
      <c r="G24" s="28" t="str">
        <f t="shared" si="1"/>
        <v/>
      </c>
      <c r="H24" s="28" t="str">
        <f t="shared" si="2"/>
        <v/>
      </c>
      <c r="I24" s="28" t="str">
        <f t="shared" si="3"/>
        <v/>
      </c>
      <c r="J24" s="28" t="str">
        <f t="shared" si="4"/>
        <v/>
      </c>
    </row>
    <row r="25" spans="1:10" x14ac:dyDescent="0.75">
      <c r="A25" s="27"/>
      <c r="B25" s="27"/>
      <c r="C25" s="27"/>
      <c r="D25" s="28" t="str">
        <f>IF($C25="","",IF(ISNA(MATCH($C25,'Club-Region Mapping'!$A$2:$A$200,0)),"NOT FOUND",INDEX('Club-Region Mapping'!$B$2:$B$200,MATCH($C25,'Club-Region Mapping'!$A$2:$A$200,0))))</f>
        <v/>
      </c>
      <c r="E25" s="28" t="str">
        <f>IF($C25="","",IF(ISNA(MATCH($C25,'Club-Region Mapping'!$A$2:$A$200,0)),"NOT FOUND",INDEX('Club-Region Mapping'!$C$2:$C$200,MATCH($C25,'Club-Region Mapping'!$A$2:$A$200,0))))</f>
        <v/>
      </c>
      <c r="F25" s="28" t="str">
        <f t="shared" si="0"/>
        <v/>
      </c>
      <c r="G25" s="28" t="str">
        <f t="shared" si="1"/>
        <v/>
      </c>
      <c r="H25" s="28" t="str">
        <f t="shared" si="2"/>
        <v/>
      </c>
      <c r="I25" s="28" t="str">
        <f t="shared" si="3"/>
        <v/>
      </c>
      <c r="J25" s="28" t="str">
        <f t="shared" si="4"/>
        <v/>
      </c>
    </row>
    <row r="26" spans="1:10" x14ac:dyDescent="0.75">
      <c r="A26" s="27"/>
      <c r="B26" s="27"/>
      <c r="C26" s="27"/>
      <c r="D26" s="28" t="str">
        <f>IF($C26="","",IF(ISNA(MATCH($C26,'Club-Region Mapping'!$A$2:$A$200,0)),"NOT FOUND",INDEX('Club-Region Mapping'!$B$2:$B$200,MATCH($C26,'Club-Region Mapping'!$A$2:$A$200,0))))</f>
        <v/>
      </c>
      <c r="E26" s="28" t="str">
        <f>IF($C26="","",IF(ISNA(MATCH($C26,'Club-Region Mapping'!$A$2:$A$200,0)),"NOT FOUND",INDEX('Club-Region Mapping'!$C$2:$C$200,MATCH($C26,'Club-Region Mapping'!$A$2:$A$200,0))))</f>
        <v/>
      </c>
      <c r="F26" s="28" t="str">
        <f t="shared" si="0"/>
        <v/>
      </c>
      <c r="G26" s="28" t="str">
        <f t="shared" si="1"/>
        <v/>
      </c>
      <c r="H26" s="28" t="str">
        <f t="shared" si="2"/>
        <v/>
      </c>
      <c r="I26" s="28" t="str">
        <f t="shared" si="3"/>
        <v/>
      </c>
      <c r="J26" s="28" t="str">
        <f t="shared" si="4"/>
        <v/>
      </c>
    </row>
    <row r="27" spans="1:10" x14ac:dyDescent="0.75">
      <c r="A27" s="27"/>
      <c r="B27" s="27"/>
      <c r="C27" s="27"/>
      <c r="D27" s="28" t="str">
        <f>IF($C27="","",IF(ISNA(MATCH($C27,'Club-Region Mapping'!$A$2:$A$200,0)),"NOT FOUND",INDEX('Club-Region Mapping'!$B$2:$B$200,MATCH($C27,'Club-Region Mapping'!$A$2:$A$200,0))))</f>
        <v/>
      </c>
      <c r="E27" s="28" t="str">
        <f>IF($C27="","",IF(ISNA(MATCH($C27,'Club-Region Mapping'!$A$2:$A$200,0)),"NOT FOUND",INDEX('Club-Region Mapping'!$C$2:$C$200,MATCH($C27,'Club-Region Mapping'!$A$2:$A$200,0))))</f>
        <v/>
      </c>
      <c r="F27" s="28" t="str">
        <f t="shared" si="0"/>
        <v/>
      </c>
      <c r="G27" s="28" t="str">
        <f t="shared" si="1"/>
        <v/>
      </c>
      <c r="H27" s="28" t="str">
        <f t="shared" si="2"/>
        <v/>
      </c>
      <c r="I27" s="28" t="str">
        <f t="shared" si="3"/>
        <v/>
      </c>
      <c r="J27" s="28" t="str">
        <f t="shared" si="4"/>
        <v/>
      </c>
    </row>
    <row r="28" spans="1:10" x14ac:dyDescent="0.75">
      <c r="A28" s="27"/>
      <c r="B28" s="27"/>
      <c r="C28" s="27"/>
      <c r="D28" s="28" t="str">
        <f>IF($C28="","",IF(ISNA(MATCH($C28,'Club-Region Mapping'!$A$2:$A$200,0)),"NOT FOUND",INDEX('Club-Region Mapping'!$B$2:$B$200,MATCH($C28,'Club-Region Mapping'!$A$2:$A$200,0))))</f>
        <v/>
      </c>
      <c r="E28" s="28" t="str">
        <f>IF($C28="","",IF(ISNA(MATCH($C28,'Club-Region Mapping'!$A$2:$A$200,0)),"NOT FOUND",INDEX('Club-Region Mapping'!$C$2:$C$200,MATCH($C28,'Club-Region Mapping'!$A$2:$A$200,0))))</f>
        <v/>
      </c>
      <c r="F28" s="28" t="str">
        <f t="shared" si="0"/>
        <v/>
      </c>
      <c r="G28" s="28" t="str">
        <f t="shared" si="1"/>
        <v/>
      </c>
      <c r="H28" s="28" t="str">
        <f t="shared" si="2"/>
        <v/>
      </c>
      <c r="I28" s="28" t="str">
        <f t="shared" si="3"/>
        <v/>
      </c>
      <c r="J28" s="28" t="str">
        <f t="shared" si="4"/>
        <v/>
      </c>
    </row>
    <row r="29" spans="1:10" x14ac:dyDescent="0.75">
      <c r="A29" s="27"/>
      <c r="B29" s="27"/>
      <c r="C29" s="27"/>
      <c r="D29" s="28" t="str">
        <f>IF($C29="","",IF(ISNA(MATCH($C29,'Club-Region Mapping'!$A$2:$A$200,0)),"NOT FOUND",INDEX('Club-Region Mapping'!$B$2:$B$200,MATCH($C29,'Club-Region Mapping'!$A$2:$A$200,0))))</f>
        <v/>
      </c>
      <c r="E29" s="28" t="str">
        <f>IF($C29="","",IF(ISNA(MATCH($C29,'Club-Region Mapping'!$A$2:$A$200,0)),"NOT FOUND",INDEX('Club-Region Mapping'!$C$2:$C$200,MATCH($C29,'Club-Region Mapping'!$A$2:$A$200,0))))</f>
        <v/>
      </c>
      <c r="F29" s="28" t="str">
        <f t="shared" si="0"/>
        <v/>
      </c>
      <c r="G29" s="28" t="str">
        <f t="shared" si="1"/>
        <v/>
      </c>
      <c r="H29" s="28" t="str">
        <f t="shared" si="2"/>
        <v/>
      </c>
      <c r="I29" s="28" t="str">
        <f t="shared" si="3"/>
        <v/>
      </c>
      <c r="J29" s="28" t="str">
        <f t="shared" si="4"/>
        <v/>
      </c>
    </row>
    <row r="31" spans="1:10" x14ac:dyDescent="0.75">
      <c r="A31" s="2" t="s">
        <v>94</v>
      </c>
      <c r="B31" s="2"/>
      <c r="C31" s="2"/>
      <c r="D31" s="2"/>
      <c r="E31" s="2"/>
      <c r="F31" s="2"/>
      <c r="G31" s="2"/>
      <c r="H31" s="2"/>
      <c r="I31" s="2"/>
      <c r="J31" s="2"/>
    </row>
    <row r="32" spans="1:10" ht="24.75" x14ac:dyDescent="0.75">
      <c r="B32" s="29" t="s">
        <v>49</v>
      </c>
      <c r="C32" s="29" t="s">
        <v>57</v>
      </c>
      <c r="D32" s="29" t="s">
        <v>53</v>
      </c>
    </row>
    <row r="33" spans="1:10" x14ac:dyDescent="0.75">
      <c r="A33" s="28" t="s">
        <v>95</v>
      </c>
      <c r="B33" s="30">
        <f>COUNTIFS($D$15:$D$29,"Buffalo Yacht Club")</f>
        <v>2</v>
      </c>
      <c r="C33" s="30">
        <f>COUNTIFS($D$15:$D$29,"Erie Yacht Club")</f>
        <v>4</v>
      </c>
      <c r="D33" s="30">
        <f>COUNTIFS($D$15:$D$29,"Buffalo Canoe Club")</f>
        <v>0</v>
      </c>
    </row>
    <row r="34" spans="1:10" x14ac:dyDescent="0.75">
      <c r="A34" s="28" t="s">
        <v>96</v>
      </c>
      <c r="B34" s="30">
        <f>IF(COUNTA($B$15:$B$29)&gt;0,MAX(0,3-B33)*10,0)</f>
        <v>10</v>
      </c>
      <c r="C34" s="30">
        <f>IF(COUNTA($B$15:$B$29)&gt;0,MAX(0,3-C33)*10,0)</f>
        <v>0</v>
      </c>
      <c r="D34" s="30">
        <f>IF(COUNTA($B$15:$B$29)&gt;0,MAX(0,3-D33)*10,0)</f>
        <v>30</v>
      </c>
    </row>
    <row r="35" spans="1:10" x14ac:dyDescent="0.75">
      <c r="A35" s="31" t="s">
        <v>97</v>
      </c>
      <c r="B35" s="32">
        <f>SUMIFS($F$15:$F$29,$D$15:$D$29,"Buffalo Yacht Club",$H$15:$H$29,"Yes")+B34</f>
        <v>13.75</v>
      </c>
      <c r="C35" s="32">
        <f>SUMIFS($F$15:$F$29,$D$15:$D$29,"Erie Yacht Club",$H$15:$H$29,"Yes")+C34</f>
        <v>11</v>
      </c>
      <c r="D35" s="32">
        <f>SUMIFS($F$15:$F$29,$D$15:$D$29,"Buffalo Canoe Club",$H$15:$H$29,"Yes")+D34</f>
        <v>30</v>
      </c>
    </row>
    <row r="37" spans="1:10" x14ac:dyDescent="0.75">
      <c r="A37" s="5" t="s">
        <v>98</v>
      </c>
      <c r="B37" s="5"/>
      <c r="C37" s="5"/>
      <c r="D37" s="5"/>
      <c r="E37" s="5"/>
      <c r="F37" s="5"/>
      <c r="G37" s="5"/>
      <c r="H37" s="5"/>
      <c r="I37" s="5"/>
      <c r="J37" s="5"/>
    </row>
    <row r="38" spans="1:10" ht="24.75" x14ac:dyDescent="0.75">
      <c r="B38" s="33" t="s">
        <v>50</v>
      </c>
      <c r="C38" s="33" t="s">
        <v>58</v>
      </c>
      <c r="D38" s="33" t="s">
        <v>60</v>
      </c>
      <c r="E38" s="33" t="s">
        <v>70</v>
      </c>
      <c r="F38" s="33" t="s">
        <v>68</v>
      </c>
    </row>
    <row r="39" spans="1:10" x14ac:dyDescent="0.75">
      <c r="A39" s="34" t="s">
        <v>95</v>
      </c>
      <c r="B39" s="30">
        <f>COUNTIFS($E$15:$E$29,"Buffalo")</f>
        <v>2</v>
      </c>
      <c r="C39" s="30">
        <f>COUNTIFS($E$15:$E$29,"Erie")</f>
        <v>4</v>
      </c>
      <c r="D39" s="30">
        <f>COUNTIFS($E$15:$E$29,"Port Dover")</f>
        <v>0</v>
      </c>
      <c r="E39" s="30">
        <f>COUNTIFS($E$15:$E$29,"Dunkirk")</f>
        <v>0</v>
      </c>
      <c r="F39" s="30">
        <f>COUNTIFS($E$15:$E$29,"Port Colborne")</f>
        <v>0</v>
      </c>
    </row>
    <row r="40" spans="1:10" x14ac:dyDescent="0.75">
      <c r="A40" s="34" t="s">
        <v>96</v>
      </c>
      <c r="B40" s="30">
        <f>IF(COUNTA($B$15:$B$29)&gt;0,MAX(0,3-B39)*10,0)</f>
        <v>10</v>
      </c>
      <c r="C40" s="30">
        <f>IF(COUNTA($B$15:$B$29)&gt;0,MAX(0,3-C39)*10,0)</f>
        <v>0</v>
      </c>
      <c r="D40" s="30">
        <f>IF(COUNTA($B$15:$B$29)&gt;0,MAX(0,3-D39)*10,0)</f>
        <v>30</v>
      </c>
      <c r="E40" s="30">
        <f>IF(COUNTA($B$15:$B$29)&gt;0,MAX(0,3-E39)*10,0)</f>
        <v>30</v>
      </c>
      <c r="F40" s="30">
        <f>IF(COUNTA($B$15:$B$29)&gt;0,MAX(0,3-F39)*10,0)</f>
        <v>30</v>
      </c>
    </row>
    <row r="41" spans="1:10" x14ac:dyDescent="0.75">
      <c r="A41" s="34" t="s">
        <v>99</v>
      </c>
      <c r="B41" s="25">
        <f>SUMIFS($F$15:$F$29,$E$15:$E$29,"Buffalo",$J$15:$J$29,"Yes")+B40</f>
        <v>13.75</v>
      </c>
      <c r="C41" s="25">
        <f>SUMIFS($F$15:$F$29,$E$15:$E$29,"Erie",$J$15:$J$29,"Yes")+C40</f>
        <v>11</v>
      </c>
      <c r="D41" s="25">
        <f>SUMIFS($F$15:$F$29,$E$15:$E$29,"Port Dover",$J$15:$J$29,"Yes")+D40</f>
        <v>30</v>
      </c>
      <c r="E41" s="25">
        <f>SUMIFS($F$15:$F$29,$E$15:$E$29,"Dunkirk",$J$15:$J$29,"Yes")+E40</f>
        <v>30</v>
      </c>
      <c r="F41" s="25">
        <f>SUMIFS($F$15:$F$29,$E$15:$E$29,"Port Colborne",$J$15:$J$29,"Yes")+F40</f>
        <v>30</v>
      </c>
    </row>
    <row r="43" spans="1:10" ht="15.5" x14ac:dyDescent="0.75">
      <c r="A43" s="3" t="s">
        <v>100</v>
      </c>
      <c r="B43" s="3"/>
      <c r="C43" s="3"/>
      <c r="D43" s="3"/>
      <c r="E43" s="3"/>
      <c r="F43" s="3"/>
      <c r="G43" s="3"/>
      <c r="H43" s="3"/>
      <c r="I43" s="3"/>
      <c r="J43" s="3"/>
    </row>
    <row r="44" spans="1:10" ht="26" x14ac:dyDescent="0.75">
      <c r="A44" s="26" t="s">
        <v>84</v>
      </c>
      <c r="B44" s="26" t="s">
        <v>85</v>
      </c>
      <c r="C44" s="26" t="s">
        <v>86</v>
      </c>
      <c r="D44" s="26" t="s">
        <v>87</v>
      </c>
      <c r="E44" s="26" t="s">
        <v>88</v>
      </c>
      <c r="F44" s="26" t="s">
        <v>89</v>
      </c>
      <c r="G44" s="26" t="s">
        <v>90</v>
      </c>
      <c r="H44" s="26" t="s">
        <v>91</v>
      </c>
      <c r="I44" s="26" t="s">
        <v>92</v>
      </c>
      <c r="J44" s="26" t="s">
        <v>93</v>
      </c>
    </row>
    <row r="45" spans="1:10" x14ac:dyDescent="0.75">
      <c r="A45" s="27">
        <v>1</v>
      </c>
      <c r="B45" s="27" t="s">
        <v>151</v>
      </c>
      <c r="C45" s="27" t="s">
        <v>57</v>
      </c>
      <c r="D45" s="28" t="str">
        <f>IF($C45="","",IF(ISNA(MATCH($C45,'Club-Region Mapping'!$A$2:$A$200,0)),"NOT FOUND",INDEX('Club-Region Mapping'!$B$2:$B$200,MATCH($C45,'Club-Region Mapping'!$A$2:$A$200,0))))</f>
        <v>Erie Yacht Club</v>
      </c>
      <c r="E45" s="28" t="str">
        <f>IF($C45="","",IF(ISNA(MATCH($C45,'Club-Region Mapping'!$A$2:$A$200,0)),"NOT FOUND",INDEX('Club-Region Mapping'!$C$2:$C$200,MATCH($C45,'Club-Region Mapping'!$A$2:$A$200,0))))</f>
        <v>Erie</v>
      </c>
      <c r="F45" s="28">
        <f t="shared" ref="F45:F59" si="5">IF($A45="","",IF($A45=1,0.75,$A45))</f>
        <v>0.75</v>
      </c>
      <c r="G45" s="28">
        <f t="shared" ref="G45:G59" si="6">IF(OR($A45="",$D45="",$D45="NOT FOUND"),"",COUNTIFS($D$45:$D$59,$D45,$A$45:$A$59,"&lt;="&amp;$A45))</f>
        <v>1</v>
      </c>
      <c r="H45" s="28" t="str">
        <f t="shared" ref="H45:H59" si="7">IF($G45="","",IF($G45&lt;=3,"Yes","No"))</f>
        <v>Yes</v>
      </c>
      <c r="I45" s="28">
        <f t="shared" ref="I45:I59" si="8">IF(OR($A45="",$E45="",$E45="NOT FOUND"),"",COUNTIFS($E$45:$E$59,$E45,$A$45:$A$59,"&lt;="&amp;$A45))</f>
        <v>1</v>
      </c>
      <c r="J45" s="28" t="str">
        <f t="shared" ref="J45:J59" si="9">IF($I45="","",IF($I45&lt;=3,"Yes","No"))</f>
        <v>Yes</v>
      </c>
    </row>
    <row r="46" spans="1:10" x14ac:dyDescent="0.75">
      <c r="A46" s="27">
        <v>2</v>
      </c>
      <c r="B46" s="27" t="s">
        <v>179</v>
      </c>
      <c r="C46" s="27" t="s">
        <v>61</v>
      </c>
      <c r="D46" s="28" t="str">
        <f>IF($C46="","",IF(ISNA(MATCH($C46,'Club-Region Mapping'!$A$2:$A$200,0)),"NOT FOUND",INDEX('Club-Region Mapping'!$B$2:$B$200,MATCH($C46,'Club-Region Mapping'!$A$2:$A$200,0))))</f>
        <v>Buffalo Yacht Club</v>
      </c>
      <c r="E46" s="28" t="str">
        <f>IF($C46="","",IF(ISNA(MATCH($C46,'Club-Region Mapping'!$A$2:$A$200,0)),"NOT FOUND",INDEX('Club-Region Mapping'!$C$2:$C$200,MATCH($C46,'Club-Region Mapping'!$A$2:$A$200,0))))</f>
        <v>Buffalo</v>
      </c>
      <c r="F46" s="28">
        <f t="shared" si="5"/>
        <v>2</v>
      </c>
      <c r="G46" s="28">
        <f t="shared" si="6"/>
        <v>1</v>
      </c>
      <c r="H46" s="28" t="str">
        <f t="shared" si="7"/>
        <v>Yes</v>
      </c>
      <c r="I46" s="28">
        <f t="shared" si="8"/>
        <v>1</v>
      </c>
      <c r="J46" s="28" t="str">
        <f t="shared" si="9"/>
        <v>Yes</v>
      </c>
    </row>
    <row r="47" spans="1:10" x14ac:dyDescent="0.75">
      <c r="A47" s="27">
        <v>3</v>
      </c>
      <c r="B47" s="27" t="s">
        <v>127</v>
      </c>
      <c r="C47" s="27" t="s">
        <v>57</v>
      </c>
      <c r="D47" s="28" t="str">
        <f>IF($C47="","",IF(ISNA(MATCH($C47,'Club-Region Mapping'!$A$2:$A$200,0)),"NOT FOUND",INDEX('Club-Region Mapping'!$B$2:$B$200,MATCH($C47,'Club-Region Mapping'!$A$2:$A$200,0))))</f>
        <v>Erie Yacht Club</v>
      </c>
      <c r="E47" s="28" t="str">
        <f>IF($C47="","",IF(ISNA(MATCH($C47,'Club-Region Mapping'!$A$2:$A$200,0)),"NOT FOUND",INDEX('Club-Region Mapping'!$C$2:$C$200,MATCH($C47,'Club-Region Mapping'!$A$2:$A$200,0))))</f>
        <v>Erie</v>
      </c>
      <c r="F47" s="28">
        <f t="shared" si="5"/>
        <v>3</v>
      </c>
      <c r="G47" s="28">
        <f t="shared" si="6"/>
        <v>2</v>
      </c>
      <c r="H47" s="28" t="str">
        <f t="shared" si="7"/>
        <v>Yes</v>
      </c>
      <c r="I47" s="28">
        <f t="shared" si="8"/>
        <v>2</v>
      </c>
      <c r="J47" s="28" t="str">
        <f t="shared" si="9"/>
        <v>Yes</v>
      </c>
    </row>
    <row r="48" spans="1:10" x14ac:dyDescent="0.75">
      <c r="A48" s="27">
        <v>4</v>
      </c>
      <c r="B48" s="27" t="s">
        <v>128</v>
      </c>
      <c r="C48" s="27" t="s">
        <v>57</v>
      </c>
      <c r="D48" s="28" t="str">
        <f>IF($C48="","",IF(ISNA(MATCH($C48,'Club-Region Mapping'!$A$2:$A$200,0)),"NOT FOUND",INDEX('Club-Region Mapping'!$B$2:$B$200,MATCH($C48,'Club-Region Mapping'!$A$2:$A$200,0))))</f>
        <v>Erie Yacht Club</v>
      </c>
      <c r="E48" s="28" t="str">
        <f>IF($C48="","",IF(ISNA(MATCH($C48,'Club-Region Mapping'!$A$2:$A$200,0)),"NOT FOUND",INDEX('Club-Region Mapping'!$C$2:$C$200,MATCH($C48,'Club-Region Mapping'!$A$2:$A$200,0))))</f>
        <v>Erie</v>
      </c>
      <c r="F48" s="28">
        <f t="shared" si="5"/>
        <v>4</v>
      </c>
      <c r="G48" s="28">
        <f t="shared" si="6"/>
        <v>3</v>
      </c>
      <c r="H48" s="28" t="str">
        <f t="shared" si="7"/>
        <v>Yes</v>
      </c>
      <c r="I48" s="28">
        <f t="shared" si="8"/>
        <v>3</v>
      </c>
      <c r="J48" s="28" t="str">
        <f t="shared" si="9"/>
        <v>Yes</v>
      </c>
    </row>
    <row r="49" spans="1:10" x14ac:dyDescent="0.75">
      <c r="A49" s="27">
        <v>5</v>
      </c>
      <c r="B49" s="27" t="s">
        <v>180</v>
      </c>
      <c r="C49" s="27" t="s">
        <v>51</v>
      </c>
      <c r="D49" s="28">
        <f>IF($C49="","",IF(ISNA(MATCH($C49,'Club-Region Mapping'!$A$2:$A$200,0)),"NOT FOUND",INDEX('Club-Region Mapping'!$B$2:$B$200,MATCH($C49,'Club-Region Mapping'!$A$2:$A$200,0))))</f>
        <v>0</v>
      </c>
      <c r="E49" s="28" t="str">
        <f>IF($C49="","",IF(ISNA(MATCH($C49,'Club-Region Mapping'!$A$2:$A$200,0)),"NOT FOUND",INDEX('Club-Region Mapping'!$C$2:$C$200,MATCH($C49,'Club-Region Mapping'!$A$2:$A$200,0))))</f>
        <v>Buffalo</v>
      </c>
      <c r="F49" s="28">
        <f t="shared" si="5"/>
        <v>5</v>
      </c>
      <c r="G49" s="28">
        <f t="shared" si="6"/>
        <v>1</v>
      </c>
      <c r="H49" s="28" t="str">
        <f t="shared" si="7"/>
        <v>Yes</v>
      </c>
      <c r="I49" s="28">
        <f t="shared" si="8"/>
        <v>2</v>
      </c>
      <c r="J49" s="28" t="str">
        <f t="shared" si="9"/>
        <v>Yes</v>
      </c>
    </row>
    <row r="50" spans="1:10" x14ac:dyDescent="0.75">
      <c r="A50" s="27">
        <v>6</v>
      </c>
      <c r="B50" s="27" t="s">
        <v>132</v>
      </c>
      <c r="C50" s="27" t="s">
        <v>57</v>
      </c>
      <c r="D50" s="28" t="str">
        <f>IF($C50="","",IF(ISNA(MATCH($C50,'Club-Region Mapping'!$A$2:$A$200,0)),"NOT FOUND",INDEX('Club-Region Mapping'!$B$2:$B$200,MATCH($C50,'Club-Region Mapping'!$A$2:$A$200,0))))</f>
        <v>Erie Yacht Club</v>
      </c>
      <c r="E50" s="28" t="str">
        <f>IF($C50="","",IF(ISNA(MATCH($C50,'Club-Region Mapping'!$A$2:$A$200,0)),"NOT FOUND",INDEX('Club-Region Mapping'!$C$2:$C$200,MATCH($C50,'Club-Region Mapping'!$A$2:$A$200,0))))</f>
        <v>Erie</v>
      </c>
      <c r="F50" s="28">
        <f t="shared" si="5"/>
        <v>6</v>
      </c>
      <c r="G50" s="28">
        <f t="shared" si="6"/>
        <v>4</v>
      </c>
      <c r="H50" s="28" t="str">
        <f t="shared" si="7"/>
        <v>No</v>
      </c>
      <c r="I50" s="28">
        <f t="shared" si="8"/>
        <v>4</v>
      </c>
      <c r="J50" s="28" t="str">
        <f t="shared" si="9"/>
        <v>No</v>
      </c>
    </row>
    <row r="51" spans="1:10" x14ac:dyDescent="0.75">
      <c r="A51" s="27">
        <v>7</v>
      </c>
      <c r="B51" s="27" t="s">
        <v>188</v>
      </c>
      <c r="C51" s="27" t="s">
        <v>61</v>
      </c>
      <c r="D51" s="28" t="str">
        <f>IF($C51="","",IF(ISNA(MATCH($C51,'Club-Region Mapping'!$A$2:$A$200,0)),"NOT FOUND",INDEX('Club-Region Mapping'!$B$2:$B$200,MATCH($C51,'Club-Region Mapping'!$A$2:$A$200,0))))</f>
        <v>Buffalo Yacht Club</v>
      </c>
      <c r="E51" s="28" t="str">
        <f>IF($C51="","",IF(ISNA(MATCH($C51,'Club-Region Mapping'!$A$2:$A$200,0)),"NOT FOUND",INDEX('Club-Region Mapping'!$C$2:$C$200,MATCH($C51,'Club-Region Mapping'!$A$2:$A$200,0))))</f>
        <v>Buffalo</v>
      </c>
      <c r="F51" s="28">
        <f t="shared" si="5"/>
        <v>7</v>
      </c>
      <c r="G51" s="28">
        <f t="shared" si="6"/>
        <v>2</v>
      </c>
      <c r="H51" s="28" t="str">
        <f t="shared" si="7"/>
        <v>Yes</v>
      </c>
      <c r="I51" s="28">
        <f t="shared" si="8"/>
        <v>3</v>
      </c>
      <c r="J51" s="28" t="str">
        <f t="shared" si="9"/>
        <v>Yes</v>
      </c>
    </row>
    <row r="52" spans="1:10" x14ac:dyDescent="0.75">
      <c r="A52" s="27">
        <v>8</v>
      </c>
      <c r="B52" s="27" t="s">
        <v>160</v>
      </c>
      <c r="C52" s="27" t="s">
        <v>57</v>
      </c>
      <c r="D52" s="28" t="str">
        <f>IF($C52="","",IF(ISNA(MATCH($C52,'Club-Region Mapping'!$A$2:$A$200,0)),"NOT FOUND",INDEX('Club-Region Mapping'!$B$2:$B$200,MATCH($C52,'Club-Region Mapping'!$A$2:$A$200,0))))</f>
        <v>Erie Yacht Club</v>
      </c>
      <c r="E52" s="28" t="str">
        <f>IF($C52="","",IF(ISNA(MATCH($C52,'Club-Region Mapping'!$A$2:$A$200,0)),"NOT FOUND",INDEX('Club-Region Mapping'!$C$2:$C$200,MATCH($C52,'Club-Region Mapping'!$A$2:$A$200,0))))</f>
        <v>Erie</v>
      </c>
      <c r="F52" s="28">
        <f t="shared" si="5"/>
        <v>8</v>
      </c>
      <c r="G52" s="28">
        <f t="shared" si="6"/>
        <v>5</v>
      </c>
      <c r="H52" s="28" t="str">
        <f t="shared" si="7"/>
        <v>No</v>
      </c>
      <c r="I52" s="28">
        <f t="shared" si="8"/>
        <v>5</v>
      </c>
      <c r="J52" s="28" t="str">
        <f t="shared" si="9"/>
        <v>No</v>
      </c>
    </row>
    <row r="53" spans="1:10" x14ac:dyDescent="0.75">
      <c r="A53" s="27"/>
      <c r="B53" s="27"/>
      <c r="C53" s="27"/>
      <c r="D53" s="28" t="str">
        <f>IF($C53="","",IF(ISNA(MATCH($C53,'Club-Region Mapping'!$A$2:$A$200,0)),"NOT FOUND",INDEX('Club-Region Mapping'!$B$2:$B$200,MATCH($C53,'Club-Region Mapping'!$A$2:$A$200,0))))</f>
        <v/>
      </c>
      <c r="E53" s="28" t="str">
        <f>IF($C53="","",IF(ISNA(MATCH($C53,'Club-Region Mapping'!$A$2:$A$200,0)),"NOT FOUND",INDEX('Club-Region Mapping'!$C$2:$C$200,MATCH($C53,'Club-Region Mapping'!$A$2:$A$200,0))))</f>
        <v/>
      </c>
      <c r="F53" s="28" t="str">
        <f t="shared" si="5"/>
        <v/>
      </c>
      <c r="G53" s="28" t="str">
        <f t="shared" si="6"/>
        <v/>
      </c>
      <c r="H53" s="28" t="str">
        <f t="shared" si="7"/>
        <v/>
      </c>
      <c r="I53" s="28" t="str">
        <f t="shared" si="8"/>
        <v/>
      </c>
      <c r="J53" s="28" t="str">
        <f t="shared" si="9"/>
        <v/>
      </c>
    </row>
    <row r="54" spans="1:10" x14ac:dyDescent="0.75">
      <c r="A54" s="27"/>
      <c r="B54" s="27"/>
      <c r="C54" s="27"/>
      <c r="D54" s="28" t="str">
        <f>IF($C54="","",IF(ISNA(MATCH($C54,'Club-Region Mapping'!$A$2:$A$200,0)),"NOT FOUND",INDEX('Club-Region Mapping'!$B$2:$B$200,MATCH($C54,'Club-Region Mapping'!$A$2:$A$200,0))))</f>
        <v/>
      </c>
      <c r="E54" s="28" t="str">
        <f>IF($C54="","",IF(ISNA(MATCH($C54,'Club-Region Mapping'!$A$2:$A$200,0)),"NOT FOUND",INDEX('Club-Region Mapping'!$C$2:$C$200,MATCH($C54,'Club-Region Mapping'!$A$2:$A$200,0))))</f>
        <v/>
      </c>
      <c r="F54" s="28" t="str">
        <f t="shared" si="5"/>
        <v/>
      </c>
      <c r="G54" s="28" t="str">
        <f t="shared" si="6"/>
        <v/>
      </c>
      <c r="H54" s="28" t="str">
        <f t="shared" si="7"/>
        <v/>
      </c>
      <c r="I54" s="28" t="str">
        <f t="shared" si="8"/>
        <v/>
      </c>
      <c r="J54" s="28" t="str">
        <f t="shared" si="9"/>
        <v/>
      </c>
    </row>
    <row r="55" spans="1:10" x14ac:dyDescent="0.75">
      <c r="A55" s="27"/>
      <c r="B55" s="27"/>
      <c r="C55" s="27"/>
      <c r="D55" s="28" t="str">
        <f>IF($C55="","",IF(ISNA(MATCH($C55,'Club-Region Mapping'!$A$2:$A$200,0)),"NOT FOUND",INDEX('Club-Region Mapping'!$B$2:$B$200,MATCH($C55,'Club-Region Mapping'!$A$2:$A$200,0))))</f>
        <v/>
      </c>
      <c r="E55" s="28" t="str">
        <f>IF($C55="","",IF(ISNA(MATCH($C55,'Club-Region Mapping'!$A$2:$A$200,0)),"NOT FOUND",INDEX('Club-Region Mapping'!$C$2:$C$200,MATCH($C55,'Club-Region Mapping'!$A$2:$A$200,0))))</f>
        <v/>
      </c>
      <c r="F55" s="28" t="str">
        <f t="shared" si="5"/>
        <v/>
      </c>
      <c r="G55" s="28" t="str">
        <f t="shared" si="6"/>
        <v/>
      </c>
      <c r="H55" s="28" t="str">
        <f t="shared" si="7"/>
        <v/>
      </c>
      <c r="I55" s="28" t="str">
        <f t="shared" si="8"/>
        <v/>
      </c>
      <c r="J55" s="28" t="str">
        <f t="shared" si="9"/>
        <v/>
      </c>
    </row>
    <row r="56" spans="1:10" x14ac:dyDescent="0.75">
      <c r="A56" s="27"/>
      <c r="B56" s="27"/>
      <c r="C56" s="27"/>
      <c r="D56" s="28" t="str">
        <f>IF($C56="","",IF(ISNA(MATCH($C56,'Club-Region Mapping'!$A$2:$A$200,0)),"NOT FOUND",INDEX('Club-Region Mapping'!$B$2:$B$200,MATCH($C56,'Club-Region Mapping'!$A$2:$A$200,0))))</f>
        <v/>
      </c>
      <c r="E56" s="28" t="str">
        <f>IF($C56="","",IF(ISNA(MATCH($C56,'Club-Region Mapping'!$A$2:$A$200,0)),"NOT FOUND",INDEX('Club-Region Mapping'!$C$2:$C$200,MATCH($C56,'Club-Region Mapping'!$A$2:$A$200,0))))</f>
        <v/>
      </c>
      <c r="F56" s="28" t="str">
        <f t="shared" si="5"/>
        <v/>
      </c>
      <c r="G56" s="28" t="str">
        <f t="shared" si="6"/>
        <v/>
      </c>
      <c r="H56" s="28" t="str">
        <f t="shared" si="7"/>
        <v/>
      </c>
      <c r="I56" s="28" t="str">
        <f t="shared" si="8"/>
        <v/>
      </c>
      <c r="J56" s="28" t="str">
        <f t="shared" si="9"/>
        <v/>
      </c>
    </row>
    <row r="57" spans="1:10" x14ac:dyDescent="0.75">
      <c r="A57" s="27"/>
      <c r="B57" s="27"/>
      <c r="C57" s="27"/>
      <c r="D57" s="28" t="str">
        <f>IF($C57="","",IF(ISNA(MATCH($C57,'Club-Region Mapping'!$A$2:$A$200,0)),"NOT FOUND",INDEX('Club-Region Mapping'!$B$2:$B$200,MATCH($C57,'Club-Region Mapping'!$A$2:$A$200,0))))</f>
        <v/>
      </c>
      <c r="E57" s="28" t="str">
        <f>IF($C57="","",IF(ISNA(MATCH($C57,'Club-Region Mapping'!$A$2:$A$200,0)),"NOT FOUND",INDEX('Club-Region Mapping'!$C$2:$C$200,MATCH($C57,'Club-Region Mapping'!$A$2:$A$200,0))))</f>
        <v/>
      </c>
      <c r="F57" s="28" t="str">
        <f t="shared" si="5"/>
        <v/>
      </c>
      <c r="G57" s="28" t="str">
        <f t="shared" si="6"/>
        <v/>
      </c>
      <c r="H57" s="28" t="str">
        <f t="shared" si="7"/>
        <v/>
      </c>
      <c r="I57" s="28" t="str">
        <f t="shared" si="8"/>
        <v/>
      </c>
      <c r="J57" s="28" t="str">
        <f t="shared" si="9"/>
        <v/>
      </c>
    </row>
    <row r="58" spans="1:10" x14ac:dyDescent="0.75">
      <c r="A58" s="27"/>
      <c r="B58" s="27"/>
      <c r="C58" s="27"/>
      <c r="D58" s="28" t="str">
        <f>IF($C58="","",IF(ISNA(MATCH($C58,'Club-Region Mapping'!$A$2:$A$200,0)),"NOT FOUND",INDEX('Club-Region Mapping'!$B$2:$B$200,MATCH($C58,'Club-Region Mapping'!$A$2:$A$200,0))))</f>
        <v/>
      </c>
      <c r="E58" s="28" t="str">
        <f>IF($C58="","",IF(ISNA(MATCH($C58,'Club-Region Mapping'!$A$2:$A$200,0)),"NOT FOUND",INDEX('Club-Region Mapping'!$C$2:$C$200,MATCH($C58,'Club-Region Mapping'!$A$2:$A$200,0))))</f>
        <v/>
      </c>
      <c r="F58" s="28" t="str">
        <f t="shared" si="5"/>
        <v/>
      </c>
      <c r="G58" s="28" t="str">
        <f t="shared" si="6"/>
        <v/>
      </c>
      <c r="H58" s="28" t="str">
        <f t="shared" si="7"/>
        <v/>
      </c>
      <c r="I58" s="28" t="str">
        <f t="shared" si="8"/>
        <v/>
      </c>
      <c r="J58" s="28" t="str">
        <f t="shared" si="9"/>
        <v/>
      </c>
    </row>
    <row r="59" spans="1:10" x14ac:dyDescent="0.75">
      <c r="A59" s="27"/>
      <c r="B59" s="27"/>
      <c r="C59" s="27"/>
      <c r="D59" s="28" t="str">
        <f>IF($C59="","",IF(ISNA(MATCH($C59,'Club-Region Mapping'!$A$2:$A$200,0)),"NOT FOUND",INDEX('Club-Region Mapping'!$B$2:$B$200,MATCH($C59,'Club-Region Mapping'!$A$2:$A$200,0))))</f>
        <v/>
      </c>
      <c r="E59" s="28" t="str">
        <f>IF($C59="","",IF(ISNA(MATCH($C59,'Club-Region Mapping'!$A$2:$A$200,0)),"NOT FOUND",INDEX('Club-Region Mapping'!$C$2:$C$200,MATCH($C59,'Club-Region Mapping'!$A$2:$A$200,0))))</f>
        <v/>
      </c>
      <c r="F59" s="28" t="str">
        <f t="shared" si="5"/>
        <v/>
      </c>
      <c r="G59" s="28" t="str">
        <f t="shared" si="6"/>
        <v/>
      </c>
      <c r="H59" s="28" t="str">
        <f t="shared" si="7"/>
        <v/>
      </c>
      <c r="I59" s="28" t="str">
        <f t="shared" si="8"/>
        <v/>
      </c>
      <c r="J59" s="28" t="str">
        <f t="shared" si="9"/>
        <v/>
      </c>
    </row>
    <row r="61" spans="1:10" x14ac:dyDescent="0.75">
      <c r="A61" s="2" t="s">
        <v>101</v>
      </c>
      <c r="B61" s="2"/>
      <c r="C61" s="2"/>
      <c r="D61" s="2"/>
      <c r="E61" s="2"/>
      <c r="F61" s="2"/>
      <c r="G61" s="2"/>
      <c r="H61" s="2"/>
      <c r="I61" s="2"/>
      <c r="J61" s="2"/>
    </row>
    <row r="62" spans="1:10" ht="24.75" x14ac:dyDescent="0.75">
      <c r="B62" s="29" t="s">
        <v>49</v>
      </c>
      <c r="C62" s="29" t="s">
        <v>57</v>
      </c>
      <c r="D62" s="29" t="s">
        <v>53</v>
      </c>
    </row>
    <row r="63" spans="1:10" x14ac:dyDescent="0.75">
      <c r="A63" s="28" t="s">
        <v>95</v>
      </c>
      <c r="B63" s="30">
        <f>COUNTIFS($D$45:$D$59,"Buffalo Yacht Club")</f>
        <v>2</v>
      </c>
      <c r="C63" s="30">
        <f>COUNTIFS($D$45:$D$59,"Erie Yacht Club")</f>
        <v>5</v>
      </c>
      <c r="D63" s="30">
        <f>COUNTIFS($D$45:$D$59,"Buffalo Canoe Club")</f>
        <v>0</v>
      </c>
    </row>
    <row r="64" spans="1:10" x14ac:dyDescent="0.75">
      <c r="A64" s="28" t="s">
        <v>96</v>
      </c>
      <c r="B64" s="30">
        <f>IF(COUNTA($B$45:$B$59)&gt;0,MAX(0,3-B63)*10,0)</f>
        <v>10</v>
      </c>
      <c r="C64" s="30">
        <f>IF(COUNTA($B$45:$B$59)&gt;0,MAX(0,3-C63)*10,0)</f>
        <v>0</v>
      </c>
      <c r="D64" s="30">
        <f>IF(COUNTA($B$45:$B$59)&gt;0,MAX(0,3-D63)*10,0)</f>
        <v>30</v>
      </c>
    </row>
    <row r="65" spans="1:10" x14ac:dyDescent="0.75">
      <c r="A65" s="31" t="s">
        <v>102</v>
      </c>
      <c r="B65" s="32">
        <f>SUMIFS($F$45:$F$59,$D$45:$D$59,"Buffalo Yacht Club",$H$45:$H$59,"Yes")+B64</f>
        <v>19</v>
      </c>
      <c r="C65" s="32">
        <f>SUMIFS($F$45:$F$59,$D$45:$D$59,"Erie Yacht Club",$H$45:$H$59,"Yes")+C64</f>
        <v>7.75</v>
      </c>
      <c r="D65" s="32">
        <f>SUMIFS($F$45:$F$59,$D$45:$D$59,"Buffalo Canoe Club",$H$45:$H$59,"Yes")+D64</f>
        <v>30</v>
      </c>
    </row>
    <row r="67" spans="1:10" x14ac:dyDescent="0.75">
      <c r="A67" s="5" t="s">
        <v>103</v>
      </c>
      <c r="B67" s="5"/>
      <c r="C67" s="5"/>
      <c r="D67" s="5"/>
      <c r="E67" s="5"/>
      <c r="F67" s="5"/>
      <c r="G67" s="5"/>
      <c r="H67" s="5"/>
      <c r="I67" s="5"/>
      <c r="J67" s="5"/>
    </row>
    <row r="68" spans="1:10" ht="24.75" x14ac:dyDescent="0.75">
      <c r="B68" s="33" t="s">
        <v>50</v>
      </c>
      <c r="C68" s="33" t="s">
        <v>58</v>
      </c>
      <c r="D68" s="33" t="s">
        <v>60</v>
      </c>
      <c r="E68" s="33" t="s">
        <v>70</v>
      </c>
      <c r="F68" s="33" t="s">
        <v>68</v>
      </c>
    </row>
    <row r="69" spans="1:10" x14ac:dyDescent="0.75">
      <c r="A69" s="34" t="s">
        <v>95</v>
      </c>
      <c r="B69" s="30">
        <f>COUNTIFS($E$45:$E$59,"Buffalo")</f>
        <v>3</v>
      </c>
      <c r="C69" s="30">
        <f>COUNTIFS($E$45:$E$59,"Erie")</f>
        <v>5</v>
      </c>
      <c r="D69" s="30">
        <f>COUNTIFS($E$45:$E$59,"Port Dover")</f>
        <v>0</v>
      </c>
      <c r="E69" s="30">
        <f>COUNTIFS($E$45:$E$59,"Dunkirk")</f>
        <v>0</v>
      </c>
      <c r="F69" s="30">
        <f>COUNTIFS($E$45:$E$59,"Port Colborne")</f>
        <v>0</v>
      </c>
    </row>
    <row r="70" spans="1:10" x14ac:dyDescent="0.75">
      <c r="A70" s="34" t="s">
        <v>96</v>
      </c>
      <c r="B70" s="30">
        <f>IF(COUNTA($B$45:$B$59)&gt;0,MAX(0,3-B69)*10,0)</f>
        <v>0</v>
      </c>
      <c r="C70" s="30">
        <f>IF(COUNTA($B$45:$B$59)&gt;0,MAX(0,3-C69)*10,0)</f>
        <v>0</v>
      </c>
      <c r="D70" s="30">
        <f>IF(COUNTA($B$45:$B$59)&gt;0,MAX(0,3-D69)*10,0)</f>
        <v>30</v>
      </c>
      <c r="E70" s="30">
        <f>IF(COUNTA($B$45:$B$59)&gt;0,MAX(0,3-E69)*10,0)</f>
        <v>30</v>
      </c>
      <c r="F70" s="30">
        <f>IF(COUNTA($B$45:$B$59)&gt;0,MAX(0,3-F69)*10,0)</f>
        <v>30</v>
      </c>
    </row>
    <row r="71" spans="1:10" x14ac:dyDescent="0.75">
      <c r="A71" s="34" t="s">
        <v>104</v>
      </c>
      <c r="B71" s="25">
        <f>SUMIFS($F$45:$F$59,$E$45:$E$59,"Buffalo",$J$45:$J$59,"Yes")+B70</f>
        <v>14</v>
      </c>
      <c r="C71" s="25">
        <f>SUMIFS($F$45:$F$59,$E$45:$E$59,"Erie",$J$45:$J$59,"Yes")+C70</f>
        <v>7.75</v>
      </c>
      <c r="D71" s="25">
        <f>SUMIFS($F$45:$F$59,$E$45:$E$59,"Port Dover",$J$45:$J$59,"Yes")+D70</f>
        <v>30</v>
      </c>
      <c r="E71" s="25">
        <f>SUMIFS($F$45:$F$59,$E$45:$E$59,"Dunkirk",$J$45:$J$59,"Yes")+E70</f>
        <v>30</v>
      </c>
      <c r="F71" s="25">
        <f>SUMIFS($F$45:$F$59,$E$45:$E$59,"Port Colborne",$J$45:$J$59,"Yes")+F70</f>
        <v>30</v>
      </c>
    </row>
    <row r="73" spans="1:10" ht="15.5" x14ac:dyDescent="0.75">
      <c r="A73" s="3" t="s">
        <v>105</v>
      </c>
      <c r="B73" s="3"/>
      <c r="C73" s="3"/>
      <c r="D73" s="3"/>
      <c r="E73" s="3"/>
      <c r="F73" s="3"/>
      <c r="G73" s="3"/>
      <c r="H73" s="3"/>
      <c r="I73" s="3"/>
      <c r="J73" s="3"/>
    </row>
    <row r="74" spans="1:10" ht="26" x14ac:dyDescent="0.75">
      <c r="A74" s="26" t="s">
        <v>84</v>
      </c>
      <c r="B74" s="26" t="s">
        <v>85</v>
      </c>
      <c r="C74" s="26" t="s">
        <v>86</v>
      </c>
      <c r="D74" s="26" t="s">
        <v>87</v>
      </c>
      <c r="E74" s="26" t="s">
        <v>88</v>
      </c>
      <c r="F74" s="26" t="s">
        <v>89</v>
      </c>
      <c r="G74" s="26" t="s">
        <v>90</v>
      </c>
      <c r="H74" s="26" t="s">
        <v>91</v>
      </c>
      <c r="I74" s="26" t="s">
        <v>92</v>
      </c>
      <c r="J74" s="26" t="s">
        <v>93</v>
      </c>
    </row>
    <row r="75" spans="1:10" x14ac:dyDescent="0.75">
      <c r="A75" s="27">
        <v>1</v>
      </c>
      <c r="B75" s="27" t="s">
        <v>141</v>
      </c>
      <c r="C75" s="27" t="s">
        <v>59</v>
      </c>
      <c r="D75" s="28">
        <f>IF($C75="","",IF(ISNA(MATCH($C75,'Club-Region Mapping'!$A$2:$A$200,0)),"NOT FOUND",INDEX('Club-Region Mapping'!$B$2:$B$200,MATCH($C75,'Club-Region Mapping'!$A$2:$A$200,0))))</f>
        <v>0</v>
      </c>
      <c r="E75" s="28" t="str">
        <f>IF($C75="","",IF(ISNA(MATCH($C75,'Club-Region Mapping'!$A$2:$A$200,0)),"NOT FOUND",INDEX('Club-Region Mapping'!$C$2:$C$200,MATCH($C75,'Club-Region Mapping'!$A$2:$A$200,0))))</f>
        <v>Port Dover</v>
      </c>
      <c r="F75" s="28">
        <f t="shared" ref="F75:F89" si="10">IF($A75="","",IF($A75=1,0.75,$A75))</f>
        <v>0.75</v>
      </c>
      <c r="G75" s="28">
        <f t="shared" ref="G75:G89" si="11">IF(OR($A75="",$D75="",$D75="NOT FOUND"),"",COUNTIFS($D$75:$D$89,$D75,$A$75:$A$89,"&lt;="&amp;$A75))</f>
        <v>1</v>
      </c>
      <c r="H75" s="28" t="str">
        <f t="shared" ref="H75:H89" si="12">IF($G75="","",IF($G75&lt;=3,"Yes","No"))</f>
        <v>Yes</v>
      </c>
      <c r="I75" s="28">
        <f t="shared" ref="I75:I89" si="13">IF(OR($A75="",$E75="",$E75="NOT FOUND"),"",COUNTIFS($E$75:$E$89,$E75,$A$75:$A$89,"&lt;="&amp;$A75))</f>
        <v>1</v>
      </c>
      <c r="J75" s="28" t="str">
        <f t="shared" ref="J75:J89" si="14">IF($I75="","",IF($I75&lt;=3,"Yes","No"))</f>
        <v>Yes</v>
      </c>
    </row>
    <row r="76" spans="1:10" x14ac:dyDescent="0.75">
      <c r="A76" s="27">
        <v>2</v>
      </c>
      <c r="B76" s="27" t="s">
        <v>135</v>
      </c>
      <c r="C76" s="27" t="s">
        <v>57</v>
      </c>
      <c r="D76" s="28" t="str">
        <f>IF($C76="","",IF(ISNA(MATCH($C76,'Club-Region Mapping'!$A$2:$A$200,0)),"NOT FOUND",INDEX('Club-Region Mapping'!$B$2:$B$200,MATCH($C76,'Club-Region Mapping'!$A$2:$A$200,0))))</f>
        <v>Erie Yacht Club</v>
      </c>
      <c r="E76" s="28" t="str">
        <f>IF($C76="","",IF(ISNA(MATCH($C76,'Club-Region Mapping'!$A$2:$A$200,0)),"NOT FOUND",INDEX('Club-Region Mapping'!$C$2:$C$200,MATCH($C76,'Club-Region Mapping'!$A$2:$A$200,0))))</f>
        <v>Erie</v>
      </c>
      <c r="F76" s="28">
        <f t="shared" si="10"/>
        <v>2</v>
      </c>
      <c r="G76" s="28">
        <f t="shared" si="11"/>
        <v>1</v>
      </c>
      <c r="H76" s="28" t="str">
        <f t="shared" si="12"/>
        <v>Yes</v>
      </c>
      <c r="I76" s="28">
        <f t="shared" si="13"/>
        <v>1</v>
      </c>
      <c r="J76" s="28" t="str">
        <f t="shared" si="14"/>
        <v>Yes</v>
      </c>
    </row>
    <row r="77" spans="1:10" x14ac:dyDescent="0.75">
      <c r="A77" s="27">
        <v>3</v>
      </c>
      <c r="B77" s="27" t="s">
        <v>189</v>
      </c>
      <c r="C77" s="27" t="s">
        <v>53</v>
      </c>
      <c r="D77" s="28" t="str">
        <f>IF($C77="","",IF(ISNA(MATCH($C77,'Club-Region Mapping'!$A$2:$A$200,0)),"NOT FOUND",INDEX('Club-Region Mapping'!$B$2:$B$200,MATCH($C77,'Club-Region Mapping'!$A$2:$A$200,0))))</f>
        <v>Buffalo Canoe Club</v>
      </c>
      <c r="E77" s="28" t="str">
        <f>IF($C77="","",IF(ISNA(MATCH($C77,'Club-Region Mapping'!$A$2:$A$200,0)),"NOT FOUND",INDEX('Club-Region Mapping'!$C$2:$C$200,MATCH($C77,'Club-Region Mapping'!$A$2:$A$200,0))))</f>
        <v>Buffalo</v>
      </c>
      <c r="F77" s="28">
        <f t="shared" si="10"/>
        <v>3</v>
      </c>
      <c r="G77" s="28">
        <f t="shared" si="11"/>
        <v>1</v>
      </c>
      <c r="H77" s="28" t="str">
        <f t="shared" si="12"/>
        <v>Yes</v>
      </c>
      <c r="I77" s="28">
        <f t="shared" si="13"/>
        <v>1</v>
      </c>
      <c r="J77" s="28" t="str">
        <f t="shared" si="14"/>
        <v>Yes</v>
      </c>
    </row>
    <row r="78" spans="1:10" x14ac:dyDescent="0.75">
      <c r="A78" s="27">
        <v>4</v>
      </c>
      <c r="B78" s="27" t="s">
        <v>190</v>
      </c>
      <c r="C78" s="27" t="s">
        <v>67</v>
      </c>
      <c r="D78" s="28">
        <f>IF($C78="","",IF(ISNA(MATCH($C78,'Club-Region Mapping'!$A$2:$A$200,0)),"NOT FOUND",INDEX('Club-Region Mapping'!$B$2:$B$200,MATCH($C78,'Club-Region Mapping'!$A$2:$A$200,0))))</f>
        <v>0</v>
      </c>
      <c r="E78" s="28" t="str">
        <f>IF($C78="","",IF(ISNA(MATCH($C78,'Club-Region Mapping'!$A$2:$A$200,0)),"NOT FOUND",INDEX('Club-Region Mapping'!$C$2:$C$200,MATCH($C78,'Club-Region Mapping'!$A$2:$A$200,0))))</f>
        <v>Port Colborne</v>
      </c>
      <c r="F78" s="28">
        <f t="shared" si="10"/>
        <v>4</v>
      </c>
      <c r="G78" s="28">
        <f t="shared" si="11"/>
        <v>2</v>
      </c>
      <c r="H78" s="28" t="str">
        <f t="shared" si="12"/>
        <v>Yes</v>
      </c>
      <c r="I78" s="28">
        <f t="shared" si="13"/>
        <v>1</v>
      </c>
      <c r="J78" s="28" t="str">
        <f t="shared" si="14"/>
        <v>Yes</v>
      </c>
    </row>
    <row r="79" spans="1:10" x14ac:dyDescent="0.75">
      <c r="A79" s="27">
        <v>5</v>
      </c>
      <c r="B79" s="27" t="s">
        <v>138</v>
      </c>
      <c r="C79" s="27" t="s">
        <v>57</v>
      </c>
      <c r="D79" s="28" t="str">
        <f>IF($C79="","",IF(ISNA(MATCH($C79,'Club-Region Mapping'!$A$2:$A$200,0)),"NOT FOUND",INDEX('Club-Region Mapping'!$B$2:$B$200,MATCH($C79,'Club-Region Mapping'!$A$2:$A$200,0))))</f>
        <v>Erie Yacht Club</v>
      </c>
      <c r="E79" s="28" t="str">
        <f>IF($C79="","",IF(ISNA(MATCH($C79,'Club-Region Mapping'!$A$2:$A$200,0)),"NOT FOUND",INDEX('Club-Region Mapping'!$C$2:$C$200,MATCH($C79,'Club-Region Mapping'!$A$2:$A$200,0))))</f>
        <v>Erie</v>
      </c>
      <c r="F79" s="28">
        <f t="shared" si="10"/>
        <v>5</v>
      </c>
      <c r="G79" s="28">
        <f t="shared" si="11"/>
        <v>2</v>
      </c>
      <c r="H79" s="28" t="str">
        <f t="shared" si="12"/>
        <v>Yes</v>
      </c>
      <c r="I79" s="28">
        <f t="shared" si="13"/>
        <v>2</v>
      </c>
      <c r="J79" s="28" t="str">
        <f t="shared" si="14"/>
        <v>Yes</v>
      </c>
    </row>
    <row r="80" spans="1:10" x14ac:dyDescent="0.75">
      <c r="A80" s="27">
        <v>6</v>
      </c>
      <c r="B80" s="27" t="s">
        <v>191</v>
      </c>
      <c r="C80" s="27" t="s">
        <v>57</v>
      </c>
      <c r="D80" s="28" t="str">
        <f>IF($C80="","",IF(ISNA(MATCH($C80,'Club-Region Mapping'!$A$2:$A$200,0)),"NOT FOUND",INDEX('Club-Region Mapping'!$B$2:$B$200,MATCH($C80,'Club-Region Mapping'!$A$2:$A$200,0))))</f>
        <v>Erie Yacht Club</v>
      </c>
      <c r="E80" s="28" t="str">
        <f>IF($C80="","",IF(ISNA(MATCH($C80,'Club-Region Mapping'!$A$2:$A$200,0)),"NOT FOUND",INDEX('Club-Region Mapping'!$C$2:$C$200,MATCH($C80,'Club-Region Mapping'!$A$2:$A$200,0))))</f>
        <v>Erie</v>
      </c>
      <c r="F80" s="28">
        <f t="shared" si="10"/>
        <v>6</v>
      </c>
      <c r="G80" s="28">
        <f t="shared" si="11"/>
        <v>3</v>
      </c>
      <c r="H80" s="28" t="str">
        <f t="shared" si="12"/>
        <v>Yes</v>
      </c>
      <c r="I80" s="28">
        <f t="shared" si="13"/>
        <v>3</v>
      </c>
      <c r="J80" s="28" t="str">
        <f t="shared" si="14"/>
        <v>Yes</v>
      </c>
    </row>
    <row r="81" spans="1:10" x14ac:dyDescent="0.75">
      <c r="A81" s="27">
        <v>7</v>
      </c>
      <c r="B81" s="27" t="s">
        <v>192</v>
      </c>
      <c r="C81" s="27" t="s">
        <v>67</v>
      </c>
      <c r="D81" s="28">
        <f>IF($C81="","",IF(ISNA(MATCH($C81,'Club-Region Mapping'!$A$2:$A$200,0)),"NOT FOUND",INDEX('Club-Region Mapping'!$B$2:$B$200,MATCH($C81,'Club-Region Mapping'!$A$2:$A$200,0))))</f>
        <v>0</v>
      </c>
      <c r="E81" s="28" t="str">
        <f>IF($C81="","",IF(ISNA(MATCH($C81,'Club-Region Mapping'!$A$2:$A$200,0)),"NOT FOUND",INDEX('Club-Region Mapping'!$C$2:$C$200,MATCH($C81,'Club-Region Mapping'!$A$2:$A$200,0))))</f>
        <v>Port Colborne</v>
      </c>
      <c r="F81" s="28">
        <f t="shared" si="10"/>
        <v>7</v>
      </c>
      <c r="G81" s="28">
        <f t="shared" si="11"/>
        <v>3</v>
      </c>
      <c r="H81" s="28" t="str">
        <f t="shared" si="12"/>
        <v>Yes</v>
      </c>
      <c r="I81" s="28">
        <f t="shared" si="13"/>
        <v>2</v>
      </c>
      <c r="J81" s="28" t="str">
        <f t="shared" si="14"/>
        <v>Yes</v>
      </c>
    </row>
    <row r="82" spans="1:10" x14ac:dyDescent="0.75">
      <c r="A82" s="27"/>
      <c r="B82" s="27"/>
      <c r="C82" s="27"/>
      <c r="D82" s="28" t="str">
        <f>IF($C82="","",IF(ISNA(MATCH($C82,'Club-Region Mapping'!$A$2:$A$200,0)),"NOT FOUND",INDEX('Club-Region Mapping'!$B$2:$B$200,MATCH($C82,'Club-Region Mapping'!$A$2:$A$200,0))))</f>
        <v/>
      </c>
      <c r="E82" s="28" t="str">
        <f>IF($C82="","",IF(ISNA(MATCH($C82,'Club-Region Mapping'!$A$2:$A$200,0)),"NOT FOUND",INDEX('Club-Region Mapping'!$C$2:$C$200,MATCH($C82,'Club-Region Mapping'!$A$2:$A$200,0))))</f>
        <v/>
      </c>
      <c r="F82" s="28" t="str">
        <f t="shared" si="10"/>
        <v/>
      </c>
      <c r="G82" s="28" t="str">
        <f t="shared" si="11"/>
        <v/>
      </c>
      <c r="H82" s="28" t="str">
        <f t="shared" si="12"/>
        <v/>
      </c>
      <c r="I82" s="28" t="str">
        <f t="shared" si="13"/>
        <v/>
      </c>
      <c r="J82" s="28" t="str">
        <f t="shared" si="14"/>
        <v/>
      </c>
    </row>
    <row r="83" spans="1:10" x14ac:dyDescent="0.75">
      <c r="A83" s="27"/>
      <c r="B83" s="27"/>
      <c r="C83" s="27"/>
      <c r="D83" s="28" t="str">
        <f>IF($C83="","",IF(ISNA(MATCH($C83,'Club-Region Mapping'!$A$2:$A$200,0)),"NOT FOUND",INDEX('Club-Region Mapping'!$B$2:$B$200,MATCH($C83,'Club-Region Mapping'!$A$2:$A$200,0))))</f>
        <v/>
      </c>
      <c r="E83" s="28" t="str">
        <f>IF($C83="","",IF(ISNA(MATCH($C83,'Club-Region Mapping'!$A$2:$A$200,0)),"NOT FOUND",INDEX('Club-Region Mapping'!$C$2:$C$200,MATCH($C83,'Club-Region Mapping'!$A$2:$A$200,0))))</f>
        <v/>
      </c>
      <c r="F83" s="28" t="str">
        <f t="shared" si="10"/>
        <v/>
      </c>
      <c r="G83" s="28" t="str">
        <f t="shared" si="11"/>
        <v/>
      </c>
      <c r="H83" s="28" t="str">
        <f t="shared" si="12"/>
        <v/>
      </c>
      <c r="I83" s="28" t="str">
        <f t="shared" si="13"/>
        <v/>
      </c>
      <c r="J83" s="28" t="str">
        <f t="shared" si="14"/>
        <v/>
      </c>
    </row>
    <row r="84" spans="1:10" x14ac:dyDescent="0.75">
      <c r="A84" s="27"/>
      <c r="B84" s="27"/>
      <c r="C84" s="27"/>
      <c r="D84" s="28" t="str">
        <f>IF($C84="","",IF(ISNA(MATCH($C84,'Club-Region Mapping'!$A$2:$A$200,0)),"NOT FOUND",INDEX('Club-Region Mapping'!$B$2:$B$200,MATCH($C84,'Club-Region Mapping'!$A$2:$A$200,0))))</f>
        <v/>
      </c>
      <c r="E84" s="28" t="str">
        <f>IF($C84="","",IF(ISNA(MATCH($C84,'Club-Region Mapping'!$A$2:$A$200,0)),"NOT FOUND",INDEX('Club-Region Mapping'!$C$2:$C$200,MATCH($C84,'Club-Region Mapping'!$A$2:$A$200,0))))</f>
        <v/>
      </c>
      <c r="F84" s="28" t="str">
        <f t="shared" si="10"/>
        <v/>
      </c>
      <c r="G84" s="28" t="str">
        <f t="shared" si="11"/>
        <v/>
      </c>
      <c r="H84" s="28" t="str">
        <f t="shared" si="12"/>
        <v/>
      </c>
      <c r="I84" s="28" t="str">
        <f t="shared" si="13"/>
        <v/>
      </c>
      <c r="J84" s="28" t="str">
        <f t="shared" si="14"/>
        <v/>
      </c>
    </row>
    <row r="85" spans="1:10" x14ac:dyDescent="0.75">
      <c r="A85" s="27"/>
      <c r="B85" s="27"/>
      <c r="C85" s="27"/>
      <c r="D85" s="28" t="str">
        <f>IF($C85="","",IF(ISNA(MATCH($C85,'Club-Region Mapping'!$A$2:$A$200,0)),"NOT FOUND",INDEX('Club-Region Mapping'!$B$2:$B$200,MATCH($C85,'Club-Region Mapping'!$A$2:$A$200,0))))</f>
        <v/>
      </c>
      <c r="E85" s="28" t="str">
        <f>IF($C85="","",IF(ISNA(MATCH($C85,'Club-Region Mapping'!$A$2:$A$200,0)),"NOT FOUND",INDEX('Club-Region Mapping'!$C$2:$C$200,MATCH($C85,'Club-Region Mapping'!$A$2:$A$200,0))))</f>
        <v/>
      </c>
      <c r="F85" s="28" t="str">
        <f t="shared" si="10"/>
        <v/>
      </c>
      <c r="G85" s="28" t="str">
        <f t="shared" si="11"/>
        <v/>
      </c>
      <c r="H85" s="28" t="str">
        <f t="shared" si="12"/>
        <v/>
      </c>
      <c r="I85" s="28" t="str">
        <f t="shared" si="13"/>
        <v/>
      </c>
      <c r="J85" s="28" t="str">
        <f t="shared" si="14"/>
        <v/>
      </c>
    </row>
    <row r="86" spans="1:10" x14ac:dyDescent="0.75">
      <c r="A86" s="27"/>
      <c r="B86" s="27"/>
      <c r="C86" s="27"/>
      <c r="D86" s="28" t="str">
        <f>IF($C86="","",IF(ISNA(MATCH($C86,'Club-Region Mapping'!$A$2:$A$200,0)),"NOT FOUND",INDEX('Club-Region Mapping'!$B$2:$B$200,MATCH($C86,'Club-Region Mapping'!$A$2:$A$200,0))))</f>
        <v/>
      </c>
      <c r="E86" s="28" t="str">
        <f>IF($C86="","",IF(ISNA(MATCH($C86,'Club-Region Mapping'!$A$2:$A$200,0)),"NOT FOUND",INDEX('Club-Region Mapping'!$C$2:$C$200,MATCH($C86,'Club-Region Mapping'!$A$2:$A$200,0))))</f>
        <v/>
      </c>
      <c r="F86" s="28" t="str">
        <f t="shared" si="10"/>
        <v/>
      </c>
      <c r="G86" s="28" t="str">
        <f t="shared" si="11"/>
        <v/>
      </c>
      <c r="H86" s="28" t="str">
        <f t="shared" si="12"/>
        <v/>
      </c>
      <c r="I86" s="28" t="str">
        <f t="shared" si="13"/>
        <v/>
      </c>
      <c r="J86" s="28" t="str">
        <f t="shared" si="14"/>
        <v/>
      </c>
    </row>
    <row r="87" spans="1:10" x14ac:dyDescent="0.75">
      <c r="A87" s="27"/>
      <c r="B87" s="27"/>
      <c r="C87" s="27"/>
      <c r="D87" s="28" t="str">
        <f>IF($C87="","",IF(ISNA(MATCH($C87,'Club-Region Mapping'!$A$2:$A$200,0)),"NOT FOUND",INDEX('Club-Region Mapping'!$B$2:$B$200,MATCH($C87,'Club-Region Mapping'!$A$2:$A$200,0))))</f>
        <v/>
      </c>
      <c r="E87" s="28" t="str">
        <f>IF($C87="","",IF(ISNA(MATCH($C87,'Club-Region Mapping'!$A$2:$A$200,0)),"NOT FOUND",INDEX('Club-Region Mapping'!$C$2:$C$200,MATCH($C87,'Club-Region Mapping'!$A$2:$A$200,0))))</f>
        <v/>
      </c>
      <c r="F87" s="28" t="str">
        <f t="shared" si="10"/>
        <v/>
      </c>
      <c r="G87" s="28" t="str">
        <f t="shared" si="11"/>
        <v/>
      </c>
      <c r="H87" s="28" t="str">
        <f t="shared" si="12"/>
        <v/>
      </c>
      <c r="I87" s="28" t="str">
        <f t="shared" si="13"/>
        <v/>
      </c>
      <c r="J87" s="28" t="str">
        <f t="shared" si="14"/>
        <v/>
      </c>
    </row>
    <row r="88" spans="1:10" x14ac:dyDescent="0.75">
      <c r="A88" s="27"/>
      <c r="B88" s="27"/>
      <c r="C88" s="27"/>
      <c r="D88" s="28" t="str">
        <f>IF($C88="","",IF(ISNA(MATCH($C88,'Club-Region Mapping'!$A$2:$A$200,0)),"NOT FOUND",INDEX('Club-Region Mapping'!$B$2:$B$200,MATCH($C88,'Club-Region Mapping'!$A$2:$A$200,0))))</f>
        <v/>
      </c>
      <c r="E88" s="28" t="str">
        <f>IF($C88="","",IF(ISNA(MATCH($C88,'Club-Region Mapping'!$A$2:$A$200,0)),"NOT FOUND",INDEX('Club-Region Mapping'!$C$2:$C$200,MATCH($C88,'Club-Region Mapping'!$A$2:$A$200,0))))</f>
        <v/>
      </c>
      <c r="F88" s="28" t="str">
        <f t="shared" si="10"/>
        <v/>
      </c>
      <c r="G88" s="28" t="str">
        <f t="shared" si="11"/>
        <v/>
      </c>
      <c r="H88" s="28" t="str">
        <f t="shared" si="12"/>
        <v/>
      </c>
      <c r="I88" s="28" t="str">
        <f t="shared" si="13"/>
        <v/>
      </c>
      <c r="J88" s="28" t="str">
        <f t="shared" si="14"/>
        <v/>
      </c>
    </row>
    <row r="89" spans="1:10" x14ac:dyDescent="0.75">
      <c r="A89" s="27"/>
      <c r="B89" s="27"/>
      <c r="C89" s="27"/>
      <c r="D89" s="28" t="str">
        <f>IF($C89="","",IF(ISNA(MATCH($C89,'Club-Region Mapping'!$A$2:$A$200,0)),"NOT FOUND",INDEX('Club-Region Mapping'!$B$2:$B$200,MATCH($C89,'Club-Region Mapping'!$A$2:$A$200,0))))</f>
        <v/>
      </c>
      <c r="E89" s="28" t="str">
        <f>IF($C89="","",IF(ISNA(MATCH($C89,'Club-Region Mapping'!$A$2:$A$200,0)),"NOT FOUND",INDEX('Club-Region Mapping'!$C$2:$C$200,MATCH($C89,'Club-Region Mapping'!$A$2:$A$200,0))))</f>
        <v/>
      </c>
      <c r="F89" s="28" t="str">
        <f t="shared" si="10"/>
        <v/>
      </c>
      <c r="G89" s="28" t="str">
        <f t="shared" si="11"/>
        <v/>
      </c>
      <c r="H89" s="28" t="str">
        <f t="shared" si="12"/>
        <v/>
      </c>
      <c r="I89" s="28" t="str">
        <f t="shared" si="13"/>
        <v/>
      </c>
      <c r="J89" s="28" t="str">
        <f t="shared" si="14"/>
        <v/>
      </c>
    </row>
    <row r="91" spans="1:10" x14ac:dyDescent="0.75">
      <c r="A91" s="2" t="s">
        <v>106</v>
      </c>
      <c r="B91" s="2"/>
      <c r="C91" s="2"/>
      <c r="D91" s="2"/>
      <c r="E91" s="2"/>
      <c r="F91" s="2"/>
      <c r="G91" s="2"/>
      <c r="H91" s="2"/>
      <c r="I91" s="2"/>
      <c r="J91" s="2"/>
    </row>
    <row r="92" spans="1:10" ht="24.75" x14ac:dyDescent="0.75">
      <c r="B92" s="29" t="s">
        <v>49</v>
      </c>
      <c r="C92" s="29" t="s">
        <v>57</v>
      </c>
      <c r="D92" s="29" t="s">
        <v>53</v>
      </c>
    </row>
    <row r="93" spans="1:10" x14ac:dyDescent="0.75">
      <c r="A93" s="28" t="s">
        <v>95</v>
      </c>
      <c r="B93" s="30">
        <f>COUNTIFS($D$75:$D$89,"Buffalo Yacht Club")</f>
        <v>0</v>
      </c>
      <c r="C93" s="30">
        <f>COUNTIFS($D$75:$D$89,"Erie Yacht Club")</f>
        <v>3</v>
      </c>
      <c r="D93" s="30">
        <f>COUNTIFS($D$75:$D$89,"Buffalo Canoe Club")</f>
        <v>1</v>
      </c>
    </row>
    <row r="94" spans="1:10" x14ac:dyDescent="0.75">
      <c r="A94" s="28" t="s">
        <v>96</v>
      </c>
      <c r="B94" s="30">
        <f>IF(COUNTA($B$75:$B$89)&gt;0,MAX(0,3-B93)*10,0)</f>
        <v>30</v>
      </c>
      <c r="C94" s="30">
        <f>IF(COUNTA($B$75:$B$89)&gt;0,MAX(0,3-C93)*10,0)</f>
        <v>0</v>
      </c>
      <c r="D94" s="30">
        <f>IF(COUNTA($B$75:$B$89)&gt;0,MAX(0,3-D93)*10,0)</f>
        <v>20</v>
      </c>
    </row>
    <row r="95" spans="1:10" x14ac:dyDescent="0.75">
      <c r="A95" s="31" t="s">
        <v>107</v>
      </c>
      <c r="B95" s="32">
        <f>SUMIFS($F$75:$F$89,$D$75:$D$89,"Buffalo Yacht Club",$H$75:$H$89,"Yes")+B94</f>
        <v>30</v>
      </c>
      <c r="C95" s="32">
        <f>SUMIFS($F$75:$F$89,$D$75:$D$89,"Erie Yacht Club",$H$75:$H$89,"Yes")+C94</f>
        <v>13</v>
      </c>
      <c r="D95" s="32">
        <f>SUMIFS($F$75:$F$89,$D$75:$D$89,"Buffalo Canoe Club",$H$75:$H$89,"Yes")+D94</f>
        <v>23</v>
      </c>
    </row>
    <row r="97" spans="1:10" x14ac:dyDescent="0.75">
      <c r="A97" s="5" t="s">
        <v>108</v>
      </c>
      <c r="B97" s="5"/>
      <c r="C97" s="5"/>
      <c r="D97" s="5"/>
      <c r="E97" s="5"/>
      <c r="F97" s="5"/>
      <c r="G97" s="5"/>
      <c r="H97" s="5"/>
      <c r="I97" s="5"/>
      <c r="J97" s="5"/>
    </row>
    <row r="98" spans="1:10" ht="24.75" x14ac:dyDescent="0.75">
      <c r="B98" s="33" t="s">
        <v>50</v>
      </c>
      <c r="C98" s="33" t="s">
        <v>58</v>
      </c>
      <c r="D98" s="33" t="s">
        <v>60</v>
      </c>
      <c r="E98" s="33" t="s">
        <v>70</v>
      </c>
      <c r="F98" s="33" t="s">
        <v>68</v>
      </c>
    </row>
    <row r="99" spans="1:10" x14ac:dyDescent="0.75">
      <c r="A99" s="34" t="s">
        <v>95</v>
      </c>
      <c r="B99" s="30">
        <f>COUNTIFS($E$75:$E$89,"Buffalo")</f>
        <v>1</v>
      </c>
      <c r="C99" s="30">
        <f>COUNTIFS($E$75:$E$89,"Erie")</f>
        <v>3</v>
      </c>
      <c r="D99" s="30">
        <f>COUNTIFS($E$75:$E$89,"Port Dover")</f>
        <v>1</v>
      </c>
      <c r="E99" s="30">
        <f>COUNTIFS($E$75:$E$89,"Dunkirk")</f>
        <v>0</v>
      </c>
      <c r="F99" s="30">
        <f>COUNTIFS($E$75:$E$89,"Port Colborne")</f>
        <v>2</v>
      </c>
    </row>
    <row r="100" spans="1:10" x14ac:dyDescent="0.75">
      <c r="A100" s="34" t="s">
        <v>96</v>
      </c>
      <c r="B100" s="30">
        <f>IF(COUNTA($B$75:$B$89)&gt;0,MAX(0,3-B99)*10,0)</f>
        <v>20</v>
      </c>
      <c r="C100" s="30">
        <f>IF(COUNTA($B$75:$B$89)&gt;0,MAX(0,3-C99)*10,0)</f>
        <v>0</v>
      </c>
      <c r="D100" s="30">
        <f>IF(COUNTA($B$75:$B$89)&gt;0,MAX(0,3-D99)*10,0)</f>
        <v>20</v>
      </c>
      <c r="E100" s="30">
        <f>IF(COUNTA($B$75:$B$89)&gt;0,MAX(0,3-E99)*10,0)</f>
        <v>30</v>
      </c>
      <c r="F100" s="30">
        <f>IF(COUNTA($B$75:$B$89)&gt;0,MAX(0,3-F99)*10,0)</f>
        <v>10</v>
      </c>
    </row>
    <row r="101" spans="1:10" x14ac:dyDescent="0.75">
      <c r="A101" s="34" t="s">
        <v>109</v>
      </c>
      <c r="B101" s="25">
        <f>SUMIFS($F$75:$F$89,$E$75:$E$89,"Buffalo",$J$75:$J$89,"Yes")+B100</f>
        <v>23</v>
      </c>
      <c r="C101" s="25">
        <f>SUMIFS($F$75:$F$89,$E$75:$E$89,"Erie",$J$75:$J$89,"Yes")+C100</f>
        <v>13</v>
      </c>
      <c r="D101" s="25">
        <f>SUMIFS($F$75:$F$89,$E$75:$E$89,"Port Dover",$J$75:$J$89,"Yes")+D100</f>
        <v>20.75</v>
      </c>
      <c r="E101" s="25">
        <f>SUMIFS($F$75:$F$89,$E$75:$E$89,"Dunkirk",$J$75:$J$89,"Yes")+E100</f>
        <v>30</v>
      </c>
      <c r="F101" s="25">
        <f>SUMIFS($F$75:$F$89,$E$75:$E$89,"Port Colborne",$J$75:$J$89,"Yes")+F100</f>
        <v>21</v>
      </c>
    </row>
    <row r="103" spans="1:10" ht="15.5" x14ac:dyDescent="0.75">
      <c r="A103" s="3" t="s">
        <v>110</v>
      </c>
      <c r="B103" s="3"/>
      <c r="C103" s="3"/>
      <c r="D103" s="3"/>
      <c r="E103" s="3"/>
      <c r="F103" s="3"/>
      <c r="G103" s="3"/>
      <c r="H103" s="3"/>
      <c r="I103" s="3"/>
      <c r="J103" s="3"/>
    </row>
    <row r="104" spans="1:10" ht="26" x14ac:dyDescent="0.75">
      <c r="A104" s="26" t="s">
        <v>84</v>
      </c>
      <c r="B104" s="26" t="s">
        <v>85</v>
      </c>
      <c r="C104" s="26" t="s">
        <v>86</v>
      </c>
      <c r="D104" s="26" t="s">
        <v>87</v>
      </c>
      <c r="E104" s="26" t="s">
        <v>88</v>
      </c>
      <c r="F104" s="26" t="s">
        <v>89</v>
      </c>
      <c r="G104" s="26" t="s">
        <v>90</v>
      </c>
      <c r="H104" s="26" t="s">
        <v>91</v>
      </c>
      <c r="I104" s="26" t="s">
        <v>92</v>
      </c>
      <c r="J104" s="26" t="s">
        <v>93</v>
      </c>
    </row>
    <row r="105" spans="1:10" x14ac:dyDescent="0.75">
      <c r="A105" s="27">
        <v>1</v>
      </c>
      <c r="B105" s="27" t="s">
        <v>142</v>
      </c>
      <c r="C105" s="27" t="s">
        <v>61</v>
      </c>
      <c r="D105" s="28" t="str">
        <f>IF($C105="","",IF(ISNA(MATCH($C105,'Club-Region Mapping'!$A$2:$A$200,0)),"NOT FOUND",INDEX('Club-Region Mapping'!$B$2:$B$200,MATCH($C105,'Club-Region Mapping'!$A$2:$A$200,0))))</f>
        <v>Buffalo Yacht Club</v>
      </c>
      <c r="E105" s="28" t="str">
        <f>IF($C105="","",IF(ISNA(MATCH($C105,'Club-Region Mapping'!$A$2:$A$200,0)),"NOT FOUND",INDEX('Club-Region Mapping'!$C$2:$C$200,MATCH($C105,'Club-Region Mapping'!$A$2:$A$200,0))))</f>
        <v>Buffalo</v>
      </c>
      <c r="F105" s="28">
        <f t="shared" ref="F105:F119" si="15">IF($A105="","",IF($A105=1,0.75,$A105))</f>
        <v>0.75</v>
      </c>
      <c r="G105" s="28">
        <f t="shared" ref="G105:G119" si="16">IF(OR($A105="",$D105="",$D105="NOT FOUND"),"",COUNTIFS($D$105:$D$119,$D105,$A$105:$A$119,"&lt;="&amp;$A105))</f>
        <v>1</v>
      </c>
      <c r="H105" s="28" t="str">
        <f t="shared" ref="H105:H119" si="17">IF($G105="","",IF($G105&lt;=3,"Yes","No"))</f>
        <v>Yes</v>
      </c>
      <c r="I105" s="28">
        <f t="shared" ref="I105:I119" si="18">IF(OR($A105="",$E105="",$E105="NOT FOUND"),"",COUNTIFS($E$105:$E$119,$E105,$A$105:$A$119,"&lt;="&amp;$A105))</f>
        <v>1</v>
      </c>
      <c r="J105" s="28" t="str">
        <f t="shared" ref="J105:J119" si="19">IF($I105="","",IF($I105&lt;=3,"Yes","No"))</f>
        <v>Yes</v>
      </c>
    </row>
    <row r="106" spans="1:10" x14ac:dyDescent="0.75">
      <c r="A106" s="27">
        <v>2</v>
      </c>
      <c r="B106" s="27" t="s">
        <v>193</v>
      </c>
      <c r="C106" s="27" t="s">
        <v>54</v>
      </c>
      <c r="D106" s="28">
        <f>IF($C106="","",IF(ISNA(MATCH($C106,'Club-Region Mapping'!$A$2:$A$200,0)),"NOT FOUND",INDEX('Club-Region Mapping'!$B$2:$B$200,MATCH($C106,'Club-Region Mapping'!$A$2:$A$200,0))))</f>
        <v>0</v>
      </c>
      <c r="E106" s="28" t="str">
        <f>IF($C106="","",IF(ISNA(MATCH($C106,'Club-Region Mapping'!$A$2:$A$200,0)),"NOT FOUND",INDEX('Club-Region Mapping'!$C$2:$C$200,MATCH($C106,'Club-Region Mapping'!$A$2:$A$200,0))))</f>
        <v>Buffalo</v>
      </c>
      <c r="F106" s="28">
        <f t="shared" si="15"/>
        <v>2</v>
      </c>
      <c r="G106" s="28">
        <f t="shared" si="16"/>
        <v>1</v>
      </c>
      <c r="H106" s="28" t="str">
        <f t="shared" si="17"/>
        <v>Yes</v>
      </c>
      <c r="I106" s="28">
        <f t="shared" si="18"/>
        <v>2</v>
      </c>
      <c r="J106" s="28" t="str">
        <f t="shared" si="19"/>
        <v>Yes</v>
      </c>
    </row>
    <row r="107" spans="1:10" x14ac:dyDescent="0.75">
      <c r="A107" s="27">
        <v>3</v>
      </c>
      <c r="B107" s="27" t="s">
        <v>149</v>
      </c>
      <c r="C107" s="27" t="s">
        <v>57</v>
      </c>
      <c r="D107" s="28" t="str">
        <f>IF($C107="","",IF(ISNA(MATCH($C107,'Club-Region Mapping'!$A$2:$A$200,0)),"NOT FOUND",INDEX('Club-Region Mapping'!$B$2:$B$200,MATCH($C107,'Club-Region Mapping'!$A$2:$A$200,0))))</f>
        <v>Erie Yacht Club</v>
      </c>
      <c r="E107" s="28" t="str">
        <f>IF($C107="","",IF(ISNA(MATCH($C107,'Club-Region Mapping'!$A$2:$A$200,0)),"NOT FOUND",INDEX('Club-Region Mapping'!$C$2:$C$200,MATCH($C107,'Club-Region Mapping'!$A$2:$A$200,0))))</f>
        <v>Erie</v>
      </c>
      <c r="F107" s="28">
        <f t="shared" si="15"/>
        <v>3</v>
      </c>
      <c r="G107" s="28">
        <f t="shared" si="16"/>
        <v>1</v>
      </c>
      <c r="H107" s="28" t="str">
        <f t="shared" si="17"/>
        <v>Yes</v>
      </c>
      <c r="I107" s="28">
        <f t="shared" si="18"/>
        <v>1</v>
      </c>
      <c r="J107" s="28" t="str">
        <f t="shared" si="19"/>
        <v>Yes</v>
      </c>
    </row>
    <row r="108" spans="1:10" x14ac:dyDescent="0.75">
      <c r="A108" s="27">
        <v>4</v>
      </c>
      <c r="B108" s="27" t="s">
        <v>170</v>
      </c>
      <c r="C108" s="27" t="s">
        <v>61</v>
      </c>
      <c r="D108" s="28" t="str">
        <f>IF($C108="","",IF(ISNA(MATCH($C108,'Club-Region Mapping'!$A$2:$A$200,0)),"NOT FOUND",INDEX('Club-Region Mapping'!$B$2:$B$200,MATCH($C108,'Club-Region Mapping'!$A$2:$A$200,0))))</f>
        <v>Buffalo Yacht Club</v>
      </c>
      <c r="E108" s="28" t="str">
        <f>IF($C108="","",IF(ISNA(MATCH($C108,'Club-Region Mapping'!$A$2:$A$200,0)),"NOT FOUND",INDEX('Club-Region Mapping'!$C$2:$C$200,MATCH($C108,'Club-Region Mapping'!$A$2:$A$200,0))))</f>
        <v>Buffalo</v>
      </c>
      <c r="F108" s="28">
        <f t="shared" si="15"/>
        <v>4</v>
      </c>
      <c r="G108" s="28">
        <f t="shared" si="16"/>
        <v>2</v>
      </c>
      <c r="H108" s="28" t="str">
        <f t="shared" si="17"/>
        <v>Yes</v>
      </c>
      <c r="I108" s="28">
        <f t="shared" si="18"/>
        <v>3</v>
      </c>
      <c r="J108" s="28" t="str">
        <f t="shared" si="19"/>
        <v>Yes</v>
      </c>
    </row>
    <row r="109" spans="1:10" x14ac:dyDescent="0.75">
      <c r="A109" s="27">
        <v>5</v>
      </c>
      <c r="B109" s="27" t="s">
        <v>174</v>
      </c>
      <c r="C109" s="27" t="s">
        <v>59</v>
      </c>
      <c r="D109" s="28">
        <f>IF($C109="","",IF(ISNA(MATCH($C109,'Club-Region Mapping'!$A$2:$A$200,0)),"NOT FOUND",INDEX('Club-Region Mapping'!$B$2:$B$200,MATCH($C109,'Club-Region Mapping'!$A$2:$A$200,0))))</f>
        <v>0</v>
      </c>
      <c r="E109" s="28" t="str">
        <f>IF($C109="","",IF(ISNA(MATCH($C109,'Club-Region Mapping'!$A$2:$A$200,0)),"NOT FOUND",INDEX('Club-Region Mapping'!$C$2:$C$200,MATCH($C109,'Club-Region Mapping'!$A$2:$A$200,0))))</f>
        <v>Port Dover</v>
      </c>
      <c r="F109" s="28">
        <f t="shared" si="15"/>
        <v>5</v>
      </c>
      <c r="G109" s="28">
        <f t="shared" si="16"/>
        <v>2</v>
      </c>
      <c r="H109" s="28" t="str">
        <f t="shared" si="17"/>
        <v>Yes</v>
      </c>
      <c r="I109" s="28">
        <f t="shared" si="18"/>
        <v>1</v>
      </c>
      <c r="J109" s="28" t="str">
        <f t="shared" si="19"/>
        <v>Yes</v>
      </c>
    </row>
    <row r="110" spans="1:10" x14ac:dyDescent="0.75">
      <c r="A110" s="27">
        <v>6</v>
      </c>
      <c r="B110" s="27" t="s">
        <v>147</v>
      </c>
      <c r="C110" s="27" t="s">
        <v>57</v>
      </c>
      <c r="D110" s="28" t="str">
        <f>IF($C110="","",IF(ISNA(MATCH($C110,'Club-Region Mapping'!$A$2:$A$200,0)),"NOT FOUND",INDEX('Club-Region Mapping'!$B$2:$B$200,MATCH($C110,'Club-Region Mapping'!$A$2:$A$200,0))))</f>
        <v>Erie Yacht Club</v>
      </c>
      <c r="E110" s="28" t="str">
        <f>IF($C110="","",IF(ISNA(MATCH($C110,'Club-Region Mapping'!$A$2:$A$200,0)),"NOT FOUND",INDEX('Club-Region Mapping'!$C$2:$C$200,MATCH($C110,'Club-Region Mapping'!$A$2:$A$200,0))))</f>
        <v>Erie</v>
      </c>
      <c r="F110" s="28">
        <f t="shared" si="15"/>
        <v>6</v>
      </c>
      <c r="G110" s="28">
        <f t="shared" si="16"/>
        <v>2</v>
      </c>
      <c r="H110" s="28" t="str">
        <f t="shared" si="17"/>
        <v>Yes</v>
      </c>
      <c r="I110" s="28">
        <f t="shared" si="18"/>
        <v>2</v>
      </c>
      <c r="J110" s="28" t="str">
        <f t="shared" si="19"/>
        <v>Yes</v>
      </c>
    </row>
    <row r="111" spans="1:10" x14ac:dyDescent="0.75">
      <c r="A111" s="27">
        <v>7</v>
      </c>
      <c r="B111" s="27" t="s">
        <v>144</v>
      </c>
      <c r="C111" s="27" t="s">
        <v>59</v>
      </c>
      <c r="D111" s="28">
        <f>IF($C111="","",IF(ISNA(MATCH($C111,'Club-Region Mapping'!$A$2:$A$200,0)),"NOT FOUND",INDEX('Club-Region Mapping'!$B$2:$B$200,MATCH($C111,'Club-Region Mapping'!$A$2:$A$200,0))))</f>
        <v>0</v>
      </c>
      <c r="E111" s="28" t="str">
        <f>IF($C111="","",IF(ISNA(MATCH($C111,'Club-Region Mapping'!$A$2:$A$200,0)),"NOT FOUND",INDEX('Club-Region Mapping'!$C$2:$C$200,MATCH($C111,'Club-Region Mapping'!$A$2:$A$200,0))))</f>
        <v>Port Dover</v>
      </c>
      <c r="F111" s="28">
        <f t="shared" si="15"/>
        <v>7</v>
      </c>
      <c r="G111" s="28">
        <f t="shared" si="16"/>
        <v>3</v>
      </c>
      <c r="H111" s="28" t="str">
        <f t="shared" si="17"/>
        <v>Yes</v>
      </c>
      <c r="I111" s="28">
        <f t="shared" si="18"/>
        <v>2</v>
      </c>
      <c r="J111" s="28" t="str">
        <f t="shared" si="19"/>
        <v>Yes</v>
      </c>
    </row>
    <row r="112" spans="1:10" x14ac:dyDescent="0.75">
      <c r="A112" s="27"/>
      <c r="B112" s="27"/>
      <c r="C112" s="27"/>
      <c r="D112" s="28" t="str">
        <f>IF($C112="","",IF(ISNA(MATCH($C112,'Club-Region Mapping'!$A$2:$A$200,0)),"NOT FOUND",INDEX('Club-Region Mapping'!$B$2:$B$200,MATCH($C112,'Club-Region Mapping'!$A$2:$A$200,0))))</f>
        <v/>
      </c>
      <c r="E112" s="28" t="str">
        <f>IF($C112="","",IF(ISNA(MATCH($C112,'Club-Region Mapping'!$A$2:$A$200,0)),"NOT FOUND",INDEX('Club-Region Mapping'!$C$2:$C$200,MATCH($C112,'Club-Region Mapping'!$A$2:$A$200,0))))</f>
        <v/>
      </c>
      <c r="F112" s="28" t="str">
        <f t="shared" si="15"/>
        <v/>
      </c>
      <c r="G112" s="28" t="str">
        <f t="shared" si="16"/>
        <v/>
      </c>
      <c r="H112" s="28" t="str">
        <f t="shared" si="17"/>
        <v/>
      </c>
      <c r="I112" s="28" t="str">
        <f t="shared" si="18"/>
        <v/>
      </c>
      <c r="J112" s="28" t="str">
        <f t="shared" si="19"/>
        <v/>
      </c>
    </row>
    <row r="113" spans="1:10" x14ac:dyDescent="0.75">
      <c r="A113" s="27"/>
      <c r="B113" s="27"/>
      <c r="C113" s="27"/>
      <c r="D113" s="28" t="str">
        <f>IF($C113="","",IF(ISNA(MATCH($C113,'Club-Region Mapping'!$A$2:$A$200,0)),"NOT FOUND",INDEX('Club-Region Mapping'!$B$2:$B$200,MATCH($C113,'Club-Region Mapping'!$A$2:$A$200,0))))</f>
        <v/>
      </c>
      <c r="E113" s="28" t="str">
        <f>IF($C113="","",IF(ISNA(MATCH($C113,'Club-Region Mapping'!$A$2:$A$200,0)),"NOT FOUND",INDEX('Club-Region Mapping'!$C$2:$C$200,MATCH($C113,'Club-Region Mapping'!$A$2:$A$200,0))))</f>
        <v/>
      </c>
      <c r="F113" s="28" t="str">
        <f t="shared" si="15"/>
        <v/>
      </c>
      <c r="G113" s="28" t="str">
        <f t="shared" si="16"/>
        <v/>
      </c>
      <c r="H113" s="28" t="str">
        <f t="shared" si="17"/>
        <v/>
      </c>
      <c r="I113" s="28" t="str">
        <f t="shared" si="18"/>
        <v/>
      </c>
      <c r="J113" s="28" t="str">
        <f t="shared" si="19"/>
        <v/>
      </c>
    </row>
    <row r="114" spans="1:10" x14ac:dyDescent="0.75">
      <c r="A114" s="27"/>
      <c r="B114" s="27"/>
      <c r="C114" s="27"/>
      <c r="D114" s="28" t="str">
        <f>IF($C114="","",IF(ISNA(MATCH($C114,'Club-Region Mapping'!$A$2:$A$200,0)),"NOT FOUND",INDEX('Club-Region Mapping'!$B$2:$B$200,MATCH($C114,'Club-Region Mapping'!$A$2:$A$200,0))))</f>
        <v/>
      </c>
      <c r="E114" s="28" t="str">
        <f>IF($C114="","",IF(ISNA(MATCH($C114,'Club-Region Mapping'!$A$2:$A$200,0)),"NOT FOUND",INDEX('Club-Region Mapping'!$C$2:$C$200,MATCH($C114,'Club-Region Mapping'!$A$2:$A$200,0))))</f>
        <v/>
      </c>
      <c r="F114" s="28" t="str">
        <f t="shared" si="15"/>
        <v/>
      </c>
      <c r="G114" s="28" t="str">
        <f t="shared" si="16"/>
        <v/>
      </c>
      <c r="H114" s="28" t="str">
        <f t="shared" si="17"/>
        <v/>
      </c>
      <c r="I114" s="28" t="str">
        <f t="shared" si="18"/>
        <v/>
      </c>
      <c r="J114" s="28" t="str">
        <f t="shared" si="19"/>
        <v/>
      </c>
    </row>
    <row r="115" spans="1:10" x14ac:dyDescent="0.75">
      <c r="A115" s="27"/>
      <c r="B115" s="27"/>
      <c r="C115" s="27"/>
      <c r="D115" s="28" t="str">
        <f>IF($C115="","",IF(ISNA(MATCH($C115,'Club-Region Mapping'!$A$2:$A$200,0)),"NOT FOUND",INDEX('Club-Region Mapping'!$B$2:$B$200,MATCH($C115,'Club-Region Mapping'!$A$2:$A$200,0))))</f>
        <v/>
      </c>
      <c r="E115" s="28" t="str">
        <f>IF($C115="","",IF(ISNA(MATCH($C115,'Club-Region Mapping'!$A$2:$A$200,0)),"NOT FOUND",INDEX('Club-Region Mapping'!$C$2:$C$200,MATCH($C115,'Club-Region Mapping'!$A$2:$A$200,0))))</f>
        <v/>
      </c>
      <c r="F115" s="28" t="str">
        <f t="shared" si="15"/>
        <v/>
      </c>
      <c r="G115" s="28" t="str">
        <f t="shared" si="16"/>
        <v/>
      </c>
      <c r="H115" s="28" t="str">
        <f t="shared" si="17"/>
        <v/>
      </c>
      <c r="I115" s="28" t="str">
        <f t="shared" si="18"/>
        <v/>
      </c>
      <c r="J115" s="28" t="str">
        <f t="shared" si="19"/>
        <v/>
      </c>
    </row>
    <row r="116" spans="1:10" x14ac:dyDescent="0.75">
      <c r="A116" s="27"/>
      <c r="B116" s="27"/>
      <c r="C116" s="27"/>
      <c r="D116" s="28" t="str">
        <f>IF($C116="","",IF(ISNA(MATCH($C116,'Club-Region Mapping'!$A$2:$A$200,0)),"NOT FOUND",INDEX('Club-Region Mapping'!$B$2:$B$200,MATCH($C116,'Club-Region Mapping'!$A$2:$A$200,0))))</f>
        <v/>
      </c>
      <c r="E116" s="28" t="str">
        <f>IF($C116="","",IF(ISNA(MATCH($C116,'Club-Region Mapping'!$A$2:$A$200,0)),"NOT FOUND",INDEX('Club-Region Mapping'!$C$2:$C$200,MATCH($C116,'Club-Region Mapping'!$A$2:$A$200,0))))</f>
        <v/>
      </c>
      <c r="F116" s="28" t="str">
        <f t="shared" si="15"/>
        <v/>
      </c>
      <c r="G116" s="28" t="str">
        <f t="shared" si="16"/>
        <v/>
      </c>
      <c r="H116" s="28" t="str">
        <f t="shared" si="17"/>
        <v/>
      </c>
      <c r="I116" s="28" t="str">
        <f t="shared" si="18"/>
        <v/>
      </c>
      <c r="J116" s="28" t="str">
        <f t="shared" si="19"/>
        <v/>
      </c>
    </row>
    <row r="117" spans="1:10" x14ac:dyDescent="0.75">
      <c r="A117" s="27"/>
      <c r="B117" s="27"/>
      <c r="C117" s="27"/>
      <c r="D117" s="28" t="str">
        <f>IF($C117="","",IF(ISNA(MATCH($C117,'Club-Region Mapping'!$A$2:$A$200,0)),"NOT FOUND",INDEX('Club-Region Mapping'!$B$2:$B$200,MATCH($C117,'Club-Region Mapping'!$A$2:$A$200,0))))</f>
        <v/>
      </c>
      <c r="E117" s="28" t="str">
        <f>IF($C117="","",IF(ISNA(MATCH($C117,'Club-Region Mapping'!$A$2:$A$200,0)),"NOT FOUND",INDEX('Club-Region Mapping'!$C$2:$C$200,MATCH($C117,'Club-Region Mapping'!$A$2:$A$200,0))))</f>
        <v/>
      </c>
      <c r="F117" s="28" t="str">
        <f t="shared" si="15"/>
        <v/>
      </c>
      <c r="G117" s="28" t="str">
        <f t="shared" si="16"/>
        <v/>
      </c>
      <c r="H117" s="28" t="str">
        <f t="shared" si="17"/>
        <v/>
      </c>
      <c r="I117" s="28" t="str">
        <f t="shared" si="18"/>
        <v/>
      </c>
      <c r="J117" s="28" t="str">
        <f t="shared" si="19"/>
        <v/>
      </c>
    </row>
    <row r="118" spans="1:10" x14ac:dyDescent="0.75">
      <c r="A118" s="27"/>
      <c r="B118" s="27"/>
      <c r="C118" s="27"/>
      <c r="D118" s="28" t="str">
        <f>IF($C118="","",IF(ISNA(MATCH($C118,'Club-Region Mapping'!$A$2:$A$200,0)),"NOT FOUND",INDEX('Club-Region Mapping'!$B$2:$B$200,MATCH($C118,'Club-Region Mapping'!$A$2:$A$200,0))))</f>
        <v/>
      </c>
      <c r="E118" s="28" t="str">
        <f>IF($C118="","",IF(ISNA(MATCH($C118,'Club-Region Mapping'!$A$2:$A$200,0)),"NOT FOUND",INDEX('Club-Region Mapping'!$C$2:$C$200,MATCH($C118,'Club-Region Mapping'!$A$2:$A$200,0))))</f>
        <v/>
      </c>
      <c r="F118" s="28" t="str">
        <f t="shared" si="15"/>
        <v/>
      </c>
      <c r="G118" s="28" t="str">
        <f t="shared" si="16"/>
        <v/>
      </c>
      <c r="H118" s="28" t="str">
        <f t="shared" si="17"/>
        <v/>
      </c>
      <c r="I118" s="28" t="str">
        <f t="shared" si="18"/>
        <v/>
      </c>
      <c r="J118" s="28" t="str">
        <f t="shared" si="19"/>
        <v/>
      </c>
    </row>
    <row r="119" spans="1:10" x14ac:dyDescent="0.75">
      <c r="A119" s="27"/>
      <c r="B119" s="27"/>
      <c r="C119" s="27"/>
      <c r="D119" s="28" t="str">
        <f>IF($C119="","",IF(ISNA(MATCH($C119,'Club-Region Mapping'!$A$2:$A$200,0)),"NOT FOUND",INDEX('Club-Region Mapping'!$B$2:$B$200,MATCH($C119,'Club-Region Mapping'!$A$2:$A$200,0))))</f>
        <v/>
      </c>
      <c r="E119" s="28" t="str">
        <f>IF($C119="","",IF(ISNA(MATCH($C119,'Club-Region Mapping'!$A$2:$A$200,0)),"NOT FOUND",INDEX('Club-Region Mapping'!$C$2:$C$200,MATCH($C119,'Club-Region Mapping'!$A$2:$A$200,0))))</f>
        <v/>
      </c>
      <c r="F119" s="28" t="str">
        <f t="shared" si="15"/>
        <v/>
      </c>
      <c r="G119" s="28" t="str">
        <f t="shared" si="16"/>
        <v/>
      </c>
      <c r="H119" s="28" t="str">
        <f t="shared" si="17"/>
        <v/>
      </c>
      <c r="I119" s="28" t="str">
        <f t="shared" si="18"/>
        <v/>
      </c>
      <c r="J119" s="28" t="str">
        <f t="shared" si="19"/>
        <v/>
      </c>
    </row>
    <row r="121" spans="1:10" x14ac:dyDescent="0.75">
      <c r="A121" s="2" t="s">
        <v>111</v>
      </c>
      <c r="B121" s="2"/>
      <c r="C121" s="2"/>
      <c r="D121" s="2"/>
      <c r="E121" s="2"/>
      <c r="F121" s="2"/>
      <c r="G121" s="2"/>
      <c r="H121" s="2"/>
      <c r="I121" s="2"/>
      <c r="J121" s="2"/>
    </row>
    <row r="122" spans="1:10" ht="24.75" x14ac:dyDescent="0.75">
      <c r="B122" s="29" t="s">
        <v>49</v>
      </c>
      <c r="C122" s="29" t="s">
        <v>57</v>
      </c>
      <c r="D122" s="29" t="s">
        <v>53</v>
      </c>
    </row>
    <row r="123" spans="1:10" x14ac:dyDescent="0.75">
      <c r="A123" s="28" t="s">
        <v>95</v>
      </c>
      <c r="B123" s="30">
        <f>COUNTIFS($D$105:$D$119,"Buffalo Yacht Club")</f>
        <v>2</v>
      </c>
      <c r="C123" s="30">
        <f>COUNTIFS($D$105:$D$119,"Erie Yacht Club")</f>
        <v>2</v>
      </c>
      <c r="D123" s="30">
        <f>COUNTIFS($D$105:$D$119,"Buffalo Canoe Club")</f>
        <v>0</v>
      </c>
    </row>
    <row r="124" spans="1:10" x14ac:dyDescent="0.75">
      <c r="A124" s="28" t="s">
        <v>96</v>
      </c>
      <c r="B124" s="30">
        <f>IF(COUNTA($B$105:$B$119)&gt;0,MAX(0,3-B123)*10,0)</f>
        <v>10</v>
      </c>
      <c r="C124" s="30">
        <f>IF(COUNTA($B$105:$B$119)&gt;0,MAX(0,3-C123)*10,0)</f>
        <v>10</v>
      </c>
      <c r="D124" s="30">
        <f>IF(COUNTA($B$105:$B$119)&gt;0,MAX(0,3-D123)*10,0)</f>
        <v>30</v>
      </c>
    </row>
    <row r="125" spans="1:10" x14ac:dyDescent="0.75">
      <c r="A125" s="31" t="s">
        <v>112</v>
      </c>
      <c r="B125" s="32">
        <f>SUMIFS($F$105:$F$119,$D$105:$D$119,"Buffalo Yacht Club",$H$105:$H$119,"Yes")+B124</f>
        <v>14.75</v>
      </c>
      <c r="C125" s="32">
        <f>SUMIFS($F$105:$F$119,$D$105:$D$119,"Erie Yacht Club",$H$105:$H$119,"Yes")+C124</f>
        <v>19</v>
      </c>
      <c r="D125" s="32">
        <f>SUMIFS($F$105:$F$119,$D$105:$D$119,"Buffalo Canoe Club",$H$105:$H$119,"Yes")+D124</f>
        <v>30</v>
      </c>
    </row>
    <row r="127" spans="1:10" x14ac:dyDescent="0.75">
      <c r="A127" s="5" t="s">
        <v>113</v>
      </c>
      <c r="B127" s="5"/>
      <c r="C127" s="5"/>
      <c r="D127" s="5"/>
      <c r="E127" s="5"/>
      <c r="F127" s="5"/>
      <c r="G127" s="5"/>
      <c r="H127" s="5"/>
      <c r="I127" s="5"/>
      <c r="J127" s="5"/>
    </row>
    <row r="128" spans="1:10" ht="24.75" x14ac:dyDescent="0.75">
      <c r="B128" s="33" t="s">
        <v>50</v>
      </c>
      <c r="C128" s="33" t="s">
        <v>58</v>
      </c>
      <c r="D128" s="33" t="s">
        <v>60</v>
      </c>
      <c r="E128" s="33" t="s">
        <v>70</v>
      </c>
      <c r="F128" s="33" t="s">
        <v>68</v>
      </c>
    </row>
    <row r="129" spans="1:10" x14ac:dyDescent="0.75">
      <c r="A129" s="34" t="s">
        <v>95</v>
      </c>
      <c r="B129" s="30">
        <f>COUNTIFS($E$105:$E$119,"Buffalo")</f>
        <v>3</v>
      </c>
      <c r="C129" s="30">
        <f>COUNTIFS($E$105:$E$119,"Erie")</f>
        <v>2</v>
      </c>
      <c r="D129" s="30">
        <f>COUNTIFS($E$105:$E$119,"Port Dover")</f>
        <v>2</v>
      </c>
      <c r="E129" s="30">
        <f>COUNTIFS($E$105:$E$119,"Dunkirk")</f>
        <v>0</v>
      </c>
      <c r="F129" s="30">
        <f>COUNTIFS($E$105:$E$119,"Port Colborne")</f>
        <v>0</v>
      </c>
    </row>
    <row r="130" spans="1:10" x14ac:dyDescent="0.75">
      <c r="A130" s="34" t="s">
        <v>96</v>
      </c>
      <c r="B130" s="30">
        <f>IF(COUNTA($B$105:$B$119)&gt;0,MAX(0,3-B129)*10,0)</f>
        <v>0</v>
      </c>
      <c r="C130" s="30">
        <f>IF(COUNTA($B$105:$B$119)&gt;0,MAX(0,3-C129)*10,0)</f>
        <v>10</v>
      </c>
      <c r="D130" s="30">
        <f>IF(COUNTA($B$105:$B$119)&gt;0,MAX(0,3-D129)*10,0)</f>
        <v>10</v>
      </c>
      <c r="E130" s="30">
        <f>IF(COUNTA($B$105:$B$119)&gt;0,MAX(0,3-E129)*10,0)</f>
        <v>30</v>
      </c>
      <c r="F130" s="30">
        <f>IF(COUNTA($B$105:$B$119)&gt;0,MAX(0,3-F129)*10,0)</f>
        <v>30</v>
      </c>
    </row>
    <row r="131" spans="1:10" x14ac:dyDescent="0.75">
      <c r="A131" s="34" t="s">
        <v>114</v>
      </c>
      <c r="B131" s="25">
        <f>SUMIFS($F$105:$F$119,$E$105:$E$119,"Buffalo",$J$105:$J$119,"Yes")+B130</f>
        <v>6.75</v>
      </c>
      <c r="C131" s="25">
        <f>SUMIFS($F$105:$F$119,$E$105:$E$119,"Erie",$J$105:$J$119,"Yes")+C130</f>
        <v>19</v>
      </c>
      <c r="D131" s="25">
        <f>SUMIFS($F$105:$F$119,$E$105:$E$119,"Port Dover",$J$105:$J$119,"Yes")+D130</f>
        <v>22</v>
      </c>
      <c r="E131" s="25">
        <f>SUMIFS($F$105:$F$119,$E$105:$E$119,"Dunkirk",$J$105:$J$119,"Yes")+E130</f>
        <v>30</v>
      </c>
      <c r="F131" s="25">
        <f>SUMIFS($F$105:$F$119,$E$105:$E$119,"Port Colborne",$J$105:$J$119,"Yes")+F130</f>
        <v>30</v>
      </c>
    </row>
    <row r="133" spans="1:10" ht="15.5" x14ac:dyDescent="0.75">
      <c r="A133" s="3" t="s">
        <v>115</v>
      </c>
      <c r="B133" s="3"/>
      <c r="C133" s="3"/>
      <c r="D133" s="3"/>
      <c r="E133" s="3"/>
      <c r="F133" s="3"/>
      <c r="G133" s="3"/>
      <c r="H133" s="3"/>
      <c r="I133" s="3"/>
      <c r="J133" s="3"/>
    </row>
    <row r="134" spans="1:10" ht="26" x14ac:dyDescent="0.75">
      <c r="A134" s="26" t="s">
        <v>84</v>
      </c>
      <c r="B134" s="26" t="s">
        <v>85</v>
      </c>
      <c r="C134" s="26" t="s">
        <v>86</v>
      </c>
      <c r="D134" s="26" t="s">
        <v>87</v>
      </c>
      <c r="E134" s="26" t="s">
        <v>88</v>
      </c>
      <c r="F134" s="26" t="s">
        <v>89</v>
      </c>
      <c r="G134" s="26" t="s">
        <v>90</v>
      </c>
      <c r="H134" s="26" t="s">
        <v>91</v>
      </c>
      <c r="I134" s="26" t="s">
        <v>92</v>
      </c>
      <c r="J134" s="26" t="s">
        <v>93</v>
      </c>
    </row>
    <row r="135" spans="1:10" x14ac:dyDescent="0.75">
      <c r="A135" s="27">
        <v>1</v>
      </c>
      <c r="B135" s="27" t="s">
        <v>194</v>
      </c>
      <c r="C135" s="27" t="s">
        <v>59</v>
      </c>
      <c r="D135" s="28">
        <f>IF($C135="","",IF(ISNA(MATCH($C135,'Club-Region Mapping'!$A$2:$A$200,0)),"NOT FOUND",INDEX('Club-Region Mapping'!$B$2:$B$200,MATCH($C135,'Club-Region Mapping'!$A$2:$A$200,0))))</f>
        <v>0</v>
      </c>
      <c r="E135" s="28" t="str">
        <f>IF($C135="","",IF(ISNA(MATCH($C135,'Club-Region Mapping'!$A$2:$A$200,0)),"NOT FOUND",INDEX('Club-Region Mapping'!$C$2:$C$200,MATCH($C135,'Club-Region Mapping'!$A$2:$A$200,0))))</f>
        <v>Port Dover</v>
      </c>
      <c r="F135" s="28">
        <f t="shared" ref="F135:F149" si="20">IF($A135="","",IF($A135=1,0.75,$A135))</f>
        <v>0.75</v>
      </c>
      <c r="G135" s="28">
        <f t="shared" ref="G135:G149" si="21">IF(OR($A135="",$D135="",$D135="NOT FOUND"),"",COUNTIFS($D$135:$D$149,$D135,$A$135:$A$149,"&lt;="&amp;$A135))</f>
        <v>1</v>
      </c>
      <c r="H135" s="28" t="str">
        <f t="shared" ref="H135:H149" si="22">IF($G135="","",IF($G135&lt;=3,"Yes","No"))</f>
        <v>Yes</v>
      </c>
      <c r="I135" s="28">
        <f t="shared" ref="I135:I149" si="23">IF(OR($A135="",$E135="",$E135="NOT FOUND"),"",COUNTIFS($E$135:$E$149,$E135,$A$135:$A$149,"&lt;="&amp;$A135))</f>
        <v>1</v>
      </c>
      <c r="J135" s="28" t="str">
        <f t="shared" ref="J135:J149" si="24">IF($I135="","",IF($I135&lt;=3,"Yes","No"))</f>
        <v>Yes</v>
      </c>
    </row>
    <row r="136" spans="1:10" x14ac:dyDescent="0.75">
      <c r="A136" s="27">
        <v>2</v>
      </c>
      <c r="B136" s="27" t="s">
        <v>173</v>
      </c>
      <c r="C136" s="27" t="s">
        <v>49</v>
      </c>
      <c r="D136" s="28" t="str">
        <f>IF($C136="","",IF(ISNA(MATCH($C136,'Club-Region Mapping'!$A$2:$A$200,0)),"NOT FOUND",INDEX('Club-Region Mapping'!$B$2:$B$200,MATCH($C136,'Club-Region Mapping'!$A$2:$A$200,0))))</f>
        <v>Buffalo Yacht Club</v>
      </c>
      <c r="E136" s="28" t="str">
        <f>IF($C136="","",IF(ISNA(MATCH($C136,'Club-Region Mapping'!$A$2:$A$200,0)),"NOT FOUND",INDEX('Club-Region Mapping'!$C$2:$C$200,MATCH($C136,'Club-Region Mapping'!$A$2:$A$200,0))))</f>
        <v>Buffalo</v>
      </c>
      <c r="F136" s="28">
        <f t="shared" si="20"/>
        <v>2</v>
      </c>
      <c r="G136" s="28">
        <f t="shared" si="21"/>
        <v>1</v>
      </c>
      <c r="H136" s="28" t="str">
        <f t="shared" si="22"/>
        <v>Yes</v>
      </c>
      <c r="I136" s="28">
        <f t="shared" si="23"/>
        <v>1</v>
      </c>
      <c r="J136" s="28" t="str">
        <f t="shared" si="24"/>
        <v>Yes</v>
      </c>
    </row>
    <row r="137" spans="1:10" x14ac:dyDescent="0.75">
      <c r="A137" s="27">
        <v>3</v>
      </c>
      <c r="B137" s="27" t="s">
        <v>182</v>
      </c>
      <c r="C137" s="27" t="s">
        <v>62</v>
      </c>
      <c r="D137" s="28" t="str">
        <f>IF($C137="","",IF(ISNA(MATCH($C137,'Club-Region Mapping'!$A$2:$A$200,0)),"NOT FOUND",INDEX('Club-Region Mapping'!$B$2:$B$200,MATCH($C137,'Club-Region Mapping'!$A$2:$A$200,0))))</f>
        <v>Buffalo Canoe Club</v>
      </c>
      <c r="E137" s="28" t="str">
        <f>IF($C137="","",IF(ISNA(MATCH($C137,'Club-Region Mapping'!$A$2:$A$200,0)),"NOT FOUND",INDEX('Club-Region Mapping'!$C$2:$C$200,MATCH($C137,'Club-Region Mapping'!$A$2:$A$200,0))))</f>
        <v>Buffalo</v>
      </c>
      <c r="F137" s="28">
        <f t="shared" si="20"/>
        <v>3</v>
      </c>
      <c r="G137" s="28">
        <f t="shared" si="21"/>
        <v>1</v>
      </c>
      <c r="H137" s="28" t="str">
        <f t="shared" si="22"/>
        <v>Yes</v>
      </c>
      <c r="I137" s="28">
        <f t="shared" si="23"/>
        <v>2</v>
      </c>
      <c r="J137" s="28" t="str">
        <f t="shared" si="24"/>
        <v>Yes</v>
      </c>
    </row>
    <row r="138" spans="1:10" x14ac:dyDescent="0.75">
      <c r="A138" s="27">
        <v>4</v>
      </c>
      <c r="B138" s="27" t="s">
        <v>195</v>
      </c>
      <c r="C138" s="27" t="s">
        <v>57</v>
      </c>
      <c r="D138" s="28" t="str">
        <f>IF($C138="","",IF(ISNA(MATCH($C138,'Club-Region Mapping'!$A$2:$A$200,0)),"NOT FOUND",INDEX('Club-Region Mapping'!$B$2:$B$200,MATCH($C138,'Club-Region Mapping'!$A$2:$A$200,0))))</f>
        <v>Erie Yacht Club</v>
      </c>
      <c r="E138" s="28" t="str">
        <f>IF($C138="","",IF(ISNA(MATCH($C138,'Club-Region Mapping'!$A$2:$A$200,0)),"NOT FOUND",INDEX('Club-Region Mapping'!$C$2:$C$200,MATCH($C138,'Club-Region Mapping'!$A$2:$A$200,0))))</f>
        <v>Erie</v>
      </c>
      <c r="F138" s="28">
        <f t="shared" si="20"/>
        <v>4</v>
      </c>
      <c r="G138" s="28">
        <f t="shared" si="21"/>
        <v>1</v>
      </c>
      <c r="H138" s="28" t="str">
        <f t="shared" si="22"/>
        <v>Yes</v>
      </c>
      <c r="I138" s="28">
        <f t="shared" si="23"/>
        <v>1</v>
      </c>
      <c r="J138" s="28" t="str">
        <f t="shared" si="24"/>
        <v>Yes</v>
      </c>
    </row>
    <row r="139" spans="1:10" x14ac:dyDescent="0.75">
      <c r="A139" s="27">
        <v>5</v>
      </c>
      <c r="B139" s="27" t="s">
        <v>196</v>
      </c>
      <c r="C139" s="27" t="s">
        <v>59</v>
      </c>
      <c r="D139" s="28">
        <f>IF($C139="","",IF(ISNA(MATCH($C139,'Club-Region Mapping'!$A$2:$A$200,0)),"NOT FOUND",INDEX('Club-Region Mapping'!$B$2:$B$200,MATCH($C139,'Club-Region Mapping'!$A$2:$A$200,0))))</f>
        <v>0</v>
      </c>
      <c r="E139" s="28" t="str">
        <f>IF($C139="","",IF(ISNA(MATCH($C139,'Club-Region Mapping'!$A$2:$A$200,0)),"NOT FOUND",INDEX('Club-Region Mapping'!$C$2:$C$200,MATCH($C139,'Club-Region Mapping'!$A$2:$A$200,0))))</f>
        <v>Port Dover</v>
      </c>
      <c r="F139" s="28">
        <f t="shared" si="20"/>
        <v>5</v>
      </c>
      <c r="G139" s="28">
        <f t="shared" si="21"/>
        <v>2</v>
      </c>
      <c r="H139" s="28" t="str">
        <f t="shared" si="22"/>
        <v>Yes</v>
      </c>
      <c r="I139" s="28">
        <f t="shared" si="23"/>
        <v>2</v>
      </c>
      <c r="J139" s="28" t="str">
        <f t="shared" si="24"/>
        <v>Yes</v>
      </c>
    </row>
    <row r="140" spans="1:10" x14ac:dyDescent="0.75">
      <c r="A140" s="27"/>
      <c r="B140" s="27"/>
      <c r="C140" s="27"/>
      <c r="D140" s="28" t="str">
        <f>IF($C140="","",IF(ISNA(MATCH($C140,'Club-Region Mapping'!$A$2:$A$200,0)),"NOT FOUND",INDEX('Club-Region Mapping'!$B$2:$B$200,MATCH($C140,'Club-Region Mapping'!$A$2:$A$200,0))))</f>
        <v/>
      </c>
      <c r="E140" s="28" t="str">
        <f>IF($C140="","",IF(ISNA(MATCH($C140,'Club-Region Mapping'!$A$2:$A$200,0)),"NOT FOUND",INDEX('Club-Region Mapping'!$C$2:$C$200,MATCH($C140,'Club-Region Mapping'!$A$2:$A$200,0))))</f>
        <v/>
      </c>
      <c r="F140" s="28" t="str">
        <f t="shared" si="20"/>
        <v/>
      </c>
      <c r="G140" s="28" t="str">
        <f t="shared" si="21"/>
        <v/>
      </c>
      <c r="H140" s="28" t="str">
        <f t="shared" si="22"/>
        <v/>
      </c>
      <c r="I140" s="28" t="str">
        <f t="shared" si="23"/>
        <v/>
      </c>
      <c r="J140" s="28" t="str">
        <f t="shared" si="24"/>
        <v/>
      </c>
    </row>
    <row r="141" spans="1:10" x14ac:dyDescent="0.75">
      <c r="A141" s="27"/>
      <c r="B141" s="27"/>
      <c r="C141" s="27"/>
      <c r="D141" s="28" t="str">
        <f>IF($C141="","",IF(ISNA(MATCH($C141,'Club-Region Mapping'!$A$2:$A$200,0)),"NOT FOUND",INDEX('Club-Region Mapping'!$B$2:$B$200,MATCH($C141,'Club-Region Mapping'!$A$2:$A$200,0))))</f>
        <v/>
      </c>
      <c r="E141" s="28" t="str">
        <f>IF($C141="","",IF(ISNA(MATCH($C141,'Club-Region Mapping'!$A$2:$A$200,0)),"NOT FOUND",INDEX('Club-Region Mapping'!$C$2:$C$200,MATCH($C141,'Club-Region Mapping'!$A$2:$A$200,0))))</f>
        <v/>
      </c>
      <c r="F141" s="28" t="str">
        <f t="shared" si="20"/>
        <v/>
      </c>
      <c r="G141" s="28" t="str">
        <f t="shared" si="21"/>
        <v/>
      </c>
      <c r="H141" s="28" t="str">
        <f t="shared" si="22"/>
        <v/>
      </c>
      <c r="I141" s="28" t="str">
        <f t="shared" si="23"/>
        <v/>
      </c>
      <c r="J141" s="28" t="str">
        <f t="shared" si="24"/>
        <v/>
      </c>
    </row>
    <row r="142" spans="1:10" x14ac:dyDescent="0.75">
      <c r="A142" s="27"/>
      <c r="B142" s="27"/>
      <c r="C142" s="27"/>
      <c r="D142" s="28" t="str">
        <f>IF($C142="","",IF(ISNA(MATCH($C142,'Club-Region Mapping'!$A$2:$A$200,0)),"NOT FOUND",INDEX('Club-Region Mapping'!$B$2:$B$200,MATCH($C142,'Club-Region Mapping'!$A$2:$A$200,0))))</f>
        <v/>
      </c>
      <c r="E142" s="28" t="str">
        <f>IF($C142="","",IF(ISNA(MATCH($C142,'Club-Region Mapping'!$A$2:$A$200,0)),"NOT FOUND",INDEX('Club-Region Mapping'!$C$2:$C$200,MATCH($C142,'Club-Region Mapping'!$A$2:$A$200,0))))</f>
        <v/>
      </c>
      <c r="F142" s="28" t="str">
        <f t="shared" si="20"/>
        <v/>
      </c>
      <c r="G142" s="28" t="str">
        <f t="shared" si="21"/>
        <v/>
      </c>
      <c r="H142" s="28" t="str">
        <f t="shared" si="22"/>
        <v/>
      </c>
      <c r="I142" s="28" t="str">
        <f t="shared" si="23"/>
        <v/>
      </c>
      <c r="J142" s="28" t="str">
        <f t="shared" si="24"/>
        <v/>
      </c>
    </row>
    <row r="143" spans="1:10" x14ac:dyDescent="0.75">
      <c r="A143" s="27"/>
      <c r="B143" s="27"/>
      <c r="C143" s="27"/>
      <c r="D143" s="28" t="str">
        <f>IF($C143="","",IF(ISNA(MATCH($C143,'Club-Region Mapping'!$A$2:$A$200,0)),"NOT FOUND",INDEX('Club-Region Mapping'!$B$2:$B$200,MATCH($C143,'Club-Region Mapping'!$A$2:$A$200,0))))</f>
        <v/>
      </c>
      <c r="E143" s="28" t="str">
        <f>IF($C143="","",IF(ISNA(MATCH($C143,'Club-Region Mapping'!$A$2:$A$200,0)),"NOT FOUND",INDEX('Club-Region Mapping'!$C$2:$C$200,MATCH($C143,'Club-Region Mapping'!$A$2:$A$200,0))))</f>
        <v/>
      </c>
      <c r="F143" s="28" t="str">
        <f t="shared" si="20"/>
        <v/>
      </c>
      <c r="G143" s="28" t="str">
        <f t="shared" si="21"/>
        <v/>
      </c>
      <c r="H143" s="28" t="str">
        <f t="shared" si="22"/>
        <v/>
      </c>
      <c r="I143" s="28" t="str">
        <f t="shared" si="23"/>
        <v/>
      </c>
      <c r="J143" s="28" t="str">
        <f t="shared" si="24"/>
        <v/>
      </c>
    </row>
    <row r="144" spans="1:10" x14ac:dyDescent="0.75">
      <c r="A144" s="27"/>
      <c r="B144" s="27"/>
      <c r="C144" s="27"/>
      <c r="D144" s="28" t="str">
        <f>IF($C144="","",IF(ISNA(MATCH($C144,'Club-Region Mapping'!$A$2:$A$200,0)),"NOT FOUND",INDEX('Club-Region Mapping'!$B$2:$B$200,MATCH($C144,'Club-Region Mapping'!$A$2:$A$200,0))))</f>
        <v/>
      </c>
      <c r="E144" s="28" t="str">
        <f>IF($C144="","",IF(ISNA(MATCH($C144,'Club-Region Mapping'!$A$2:$A$200,0)),"NOT FOUND",INDEX('Club-Region Mapping'!$C$2:$C$200,MATCH($C144,'Club-Region Mapping'!$A$2:$A$200,0))))</f>
        <v/>
      </c>
      <c r="F144" s="28" t="str">
        <f t="shared" si="20"/>
        <v/>
      </c>
      <c r="G144" s="28" t="str">
        <f t="shared" si="21"/>
        <v/>
      </c>
      <c r="H144" s="28" t="str">
        <f t="shared" si="22"/>
        <v/>
      </c>
      <c r="I144" s="28" t="str">
        <f t="shared" si="23"/>
        <v/>
      </c>
      <c r="J144" s="28" t="str">
        <f t="shared" si="24"/>
        <v/>
      </c>
    </row>
    <row r="145" spans="1:10" x14ac:dyDescent="0.75">
      <c r="A145" s="27"/>
      <c r="B145" s="27"/>
      <c r="C145" s="27"/>
      <c r="D145" s="28" t="str">
        <f>IF($C145="","",IF(ISNA(MATCH($C145,'Club-Region Mapping'!$A$2:$A$200,0)),"NOT FOUND",INDEX('Club-Region Mapping'!$B$2:$B$200,MATCH($C145,'Club-Region Mapping'!$A$2:$A$200,0))))</f>
        <v/>
      </c>
      <c r="E145" s="28" t="str">
        <f>IF($C145="","",IF(ISNA(MATCH($C145,'Club-Region Mapping'!$A$2:$A$200,0)),"NOT FOUND",INDEX('Club-Region Mapping'!$C$2:$C$200,MATCH($C145,'Club-Region Mapping'!$A$2:$A$200,0))))</f>
        <v/>
      </c>
      <c r="F145" s="28" t="str">
        <f t="shared" si="20"/>
        <v/>
      </c>
      <c r="G145" s="28" t="str">
        <f t="shared" si="21"/>
        <v/>
      </c>
      <c r="H145" s="28" t="str">
        <f t="shared" si="22"/>
        <v/>
      </c>
      <c r="I145" s="28" t="str">
        <f t="shared" si="23"/>
        <v/>
      </c>
      <c r="J145" s="28" t="str">
        <f t="shared" si="24"/>
        <v/>
      </c>
    </row>
    <row r="146" spans="1:10" x14ac:dyDescent="0.75">
      <c r="A146" s="27"/>
      <c r="B146" s="27"/>
      <c r="C146" s="27"/>
      <c r="D146" s="28" t="str">
        <f>IF($C146="","",IF(ISNA(MATCH($C146,'Club-Region Mapping'!$A$2:$A$200,0)),"NOT FOUND",INDEX('Club-Region Mapping'!$B$2:$B$200,MATCH($C146,'Club-Region Mapping'!$A$2:$A$200,0))))</f>
        <v/>
      </c>
      <c r="E146" s="28" t="str">
        <f>IF($C146="","",IF(ISNA(MATCH($C146,'Club-Region Mapping'!$A$2:$A$200,0)),"NOT FOUND",INDEX('Club-Region Mapping'!$C$2:$C$200,MATCH($C146,'Club-Region Mapping'!$A$2:$A$200,0))))</f>
        <v/>
      </c>
      <c r="F146" s="28" t="str">
        <f t="shared" si="20"/>
        <v/>
      </c>
      <c r="G146" s="28" t="str">
        <f t="shared" si="21"/>
        <v/>
      </c>
      <c r="H146" s="28" t="str">
        <f t="shared" si="22"/>
        <v/>
      </c>
      <c r="I146" s="28" t="str">
        <f t="shared" si="23"/>
        <v/>
      </c>
      <c r="J146" s="28" t="str">
        <f t="shared" si="24"/>
        <v/>
      </c>
    </row>
    <row r="147" spans="1:10" x14ac:dyDescent="0.75">
      <c r="A147" s="27"/>
      <c r="B147" s="27"/>
      <c r="C147" s="27"/>
      <c r="D147" s="28" t="str">
        <f>IF($C147="","",IF(ISNA(MATCH($C147,'Club-Region Mapping'!$A$2:$A$200,0)),"NOT FOUND",INDEX('Club-Region Mapping'!$B$2:$B$200,MATCH($C147,'Club-Region Mapping'!$A$2:$A$200,0))))</f>
        <v/>
      </c>
      <c r="E147" s="28" t="str">
        <f>IF($C147="","",IF(ISNA(MATCH($C147,'Club-Region Mapping'!$A$2:$A$200,0)),"NOT FOUND",INDEX('Club-Region Mapping'!$C$2:$C$200,MATCH($C147,'Club-Region Mapping'!$A$2:$A$200,0))))</f>
        <v/>
      </c>
      <c r="F147" s="28" t="str">
        <f t="shared" si="20"/>
        <v/>
      </c>
      <c r="G147" s="28" t="str">
        <f t="shared" si="21"/>
        <v/>
      </c>
      <c r="H147" s="28" t="str">
        <f t="shared" si="22"/>
        <v/>
      </c>
      <c r="I147" s="28" t="str">
        <f t="shared" si="23"/>
        <v/>
      </c>
      <c r="J147" s="28" t="str">
        <f t="shared" si="24"/>
        <v/>
      </c>
    </row>
    <row r="148" spans="1:10" x14ac:dyDescent="0.75">
      <c r="A148" s="27"/>
      <c r="B148" s="27"/>
      <c r="C148" s="27"/>
      <c r="D148" s="28" t="str">
        <f>IF($C148="","",IF(ISNA(MATCH($C148,'Club-Region Mapping'!$A$2:$A$200,0)),"NOT FOUND",INDEX('Club-Region Mapping'!$B$2:$B$200,MATCH($C148,'Club-Region Mapping'!$A$2:$A$200,0))))</f>
        <v/>
      </c>
      <c r="E148" s="28" t="str">
        <f>IF($C148="","",IF(ISNA(MATCH($C148,'Club-Region Mapping'!$A$2:$A$200,0)),"NOT FOUND",INDEX('Club-Region Mapping'!$C$2:$C$200,MATCH($C148,'Club-Region Mapping'!$A$2:$A$200,0))))</f>
        <v/>
      </c>
      <c r="F148" s="28" t="str">
        <f t="shared" si="20"/>
        <v/>
      </c>
      <c r="G148" s="28" t="str">
        <f t="shared" si="21"/>
        <v/>
      </c>
      <c r="H148" s="28" t="str">
        <f t="shared" si="22"/>
        <v/>
      </c>
      <c r="I148" s="28" t="str">
        <f t="shared" si="23"/>
        <v/>
      </c>
      <c r="J148" s="28" t="str">
        <f t="shared" si="24"/>
        <v/>
      </c>
    </row>
    <row r="149" spans="1:10" x14ac:dyDescent="0.75">
      <c r="A149" s="27"/>
      <c r="B149" s="27"/>
      <c r="C149" s="27"/>
      <c r="D149" s="28" t="str">
        <f>IF($C149="","",IF(ISNA(MATCH($C149,'Club-Region Mapping'!$A$2:$A$200,0)),"NOT FOUND",INDEX('Club-Region Mapping'!$B$2:$B$200,MATCH($C149,'Club-Region Mapping'!$A$2:$A$200,0))))</f>
        <v/>
      </c>
      <c r="E149" s="28" t="str">
        <f>IF($C149="","",IF(ISNA(MATCH($C149,'Club-Region Mapping'!$A$2:$A$200,0)),"NOT FOUND",INDEX('Club-Region Mapping'!$C$2:$C$200,MATCH($C149,'Club-Region Mapping'!$A$2:$A$200,0))))</f>
        <v/>
      </c>
      <c r="F149" s="28" t="str">
        <f t="shared" si="20"/>
        <v/>
      </c>
      <c r="G149" s="28" t="str">
        <f t="shared" si="21"/>
        <v/>
      </c>
      <c r="H149" s="28" t="str">
        <f t="shared" si="22"/>
        <v/>
      </c>
      <c r="I149" s="28" t="str">
        <f t="shared" si="23"/>
        <v/>
      </c>
      <c r="J149" s="28" t="str">
        <f t="shared" si="24"/>
        <v/>
      </c>
    </row>
    <row r="151" spans="1:10" x14ac:dyDescent="0.75">
      <c r="A151" s="2" t="s">
        <v>116</v>
      </c>
      <c r="B151" s="2"/>
      <c r="C151" s="2"/>
      <c r="D151" s="2"/>
      <c r="E151" s="2"/>
      <c r="F151" s="2"/>
      <c r="G151" s="2"/>
      <c r="H151" s="2"/>
      <c r="I151" s="2"/>
      <c r="J151" s="2"/>
    </row>
    <row r="152" spans="1:10" ht="24.75" x14ac:dyDescent="0.75">
      <c r="B152" s="29" t="s">
        <v>49</v>
      </c>
      <c r="C152" s="29" t="s">
        <v>57</v>
      </c>
      <c r="D152" s="29" t="s">
        <v>53</v>
      </c>
    </row>
    <row r="153" spans="1:10" x14ac:dyDescent="0.75">
      <c r="A153" s="28" t="s">
        <v>95</v>
      </c>
      <c r="B153" s="30">
        <f>COUNTIFS($D$135:$D$149,"Buffalo Yacht Club")</f>
        <v>1</v>
      </c>
      <c r="C153" s="30">
        <f>COUNTIFS($D$135:$D$149,"Erie Yacht Club")</f>
        <v>1</v>
      </c>
      <c r="D153" s="30">
        <f>COUNTIFS($D$135:$D$149,"Buffalo Canoe Club")</f>
        <v>1</v>
      </c>
    </row>
    <row r="154" spans="1:10" x14ac:dyDescent="0.75">
      <c r="A154" s="28" t="s">
        <v>96</v>
      </c>
      <c r="B154" s="30">
        <f>IF(COUNTA($B$135:$B$149)&gt;0,MAX(0,3-B153)*10,0)</f>
        <v>20</v>
      </c>
      <c r="C154" s="30">
        <f>IF(COUNTA($B$135:$B$149)&gt;0,MAX(0,3-C153)*10,0)</f>
        <v>20</v>
      </c>
      <c r="D154" s="30">
        <f>IF(COUNTA($B$135:$B$149)&gt;0,MAX(0,3-D153)*10,0)</f>
        <v>20</v>
      </c>
    </row>
    <row r="155" spans="1:10" x14ac:dyDescent="0.75">
      <c r="A155" s="31" t="s">
        <v>117</v>
      </c>
      <c r="B155" s="32">
        <f>SUMIFS($F$135:$F$149,$D$135:$D$149,"Buffalo Yacht Club",$H$135:$H$149,"Yes")+B154</f>
        <v>22</v>
      </c>
      <c r="C155" s="32">
        <f>SUMIFS($F$135:$F$149,$D$135:$D$149,"Erie Yacht Club",$H$135:$H$149,"Yes")+C154</f>
        <v>24</v>
      </c>
      <c r="D155" s="32">
        <f>SUMIFS($F$135:$F$149,$D$135:$D$149,"Buffalo Canoe Club",$H$135:$H$149,"Yes")+D154</f>
        <v>23</v>
      </c>
    </row>
    <row r="157" spans="1:10" x14ac:dyDescent="0.75">
      <c r="A157" s="5" t="s">
        <v>118</v>
      </c>
      <c r="B157" s="5"/>
      <c r="C157" s="5"/>
      <c r="D157" s="5"/>
      <c r="E157" s="5"/>
      <c r="F157" s="5"/>
      <c r="G157" s="5"/>
      <c r="H157" s="5"/>
      <c r="I157" s="5"/>
      <c r="J157" s="5"/>
    </row>
    <row r="158" spans="1:10" ht="24.75" x14ac:dyDescent="0.75">
      <c r="B158" s="33" t="s">
        <v>50</v>
      </c>
      <c r="C158" s="33" t="s">
        <v>58</v>
      </c>
      <c r="D158" s="33" t="s">
        <v>60</v>
      </c>
      <c r="E158" s="33" t="s">
        <v>70</v>
      </c>
      <c r="F158" s="33" t="s">
        <v>68</v>
      </c>
    </row>
    <row r="159" spans="1:10" x14ac:dyDescent="0.75">
      <c r="A159" s="34" t="s">
        <v>95</v>
      </c>
      <c r="B159" s="30">
        <f>COUNTIFS($E$135:$E$149,"Buffalo")</f>
        <v>2</v>
      </c>
      <c r="C159" s="30">
        <f>COUNTIFS($E$135:$E$149,"Erie")</f>
        <v>1</v>
      </c>
      <c r="D159" s="30">
        <f>COUNTIFS($E$135:$E$149,"Port Dover")</f>
        <v>2</v>
      </c>
      <c r="E159" s="30">
        <f>COUNTIFS($E$135:$E$149,"Dunkirk")</f>
        <v>0</v>
      </c>
      <c r="F159" s="30">
        <f>COUNTIFS($E$135:$E$149,"Port Colborne")</f>
        <v>0</v>
      </c>
    </row>
    <row r="160" spans="1:10" x14ac:dyDescent="0.75">
      <c r="A160" s="34" t="s">
        <v>96</v>
      </c>
      <c r="B160" s="30">
        <f>IF(COUNTA($B$135:$B$149)&gt;0,MAX(0,3-B159)*10,0)</f>
        <v>10</v>
      </c>
      <c r="C160" s="30">
        <f>IF(COUNTA($B$135:$B$149)&gt;0,MAX(0,3-C159)*10,0)</f>
        <v>20</v>
      </c>
      <c r="D160" s="30">
        <f>IF(COUNTA($B$135:$B$149)&gt;0,MAX(0,3-D159)*10,0)</f>
        <v>10</v>
      </c>
      <c r="E160" s="30">
        <f>IF(COUNTA($B$135:$B$149)&gt;0,MAX(0,3-E159)*10,0)</f>
        <v>30</v>
      </c>
      <c r="F160" s="30">
        <f>IF(COUNTA($B$135:$B$149)&gt;0,MAX(0,3-F159)*10,0)</f>
        <v>30</v>
      </c>
    </row>
    <row r="161" spans="1:6" x14ac:dyDescent="0.75">
      <c r="A161" s="34" t="s">
        <v>119</v>
      </c>
      <c r="B161" s="25">
        <f>SUMIFS($F$135:$F$149,$E$135:$E$149,"Buffalo",$J$135:$J$149,"Yes")+B160</f>
        <v>15</v>
      </c>
      <c r="C161" s="25">
        <f>SUMIFS($F$135:$F$149,$E$135:$E$149,"Erie",$J$135:$J$149,"Yes")+C160</f>
        <v>24</v>
      </c>
      <c r="D161" s="25">
        <f>SUMIFS($F$135:$F$149,$E$135:$E$149,"Port Dover",$J$135:$J$149,"Yes")+D160</f>
        <v>15.75</v>
      </c>
      <c r="E161" s="25">
        <f>SUMIFS($F$135:$F$149,$E$135:$E$149,"Dunkirk",$J$135:$J$149,"Yes")+E160</f>
        <v>30</v>
      </c>
      <c r="F161" s="25">
        <f>SUMIFS($F$135:$F$149,$E$135:$E$149,"Port Colborne",$J$135:$J$149,"Yes")+F160</f>
        <v>30</v>
      </c>
    </row>
  </sheetData>
  <mergeCells count="20">
    <mergeCell ref="A121:J121"/>
    <mergeCell ref="A127:J127"/>
    <mergeCell ref="A133:J133"/>
    <mergeCell ref="A151:J151"/>
    <mergeCell ref="A157:J157"/>
    <mergeCell ref="A67:J67"/>
    <mergeCell ref="A73:J73"/>
    <mergeCell ref="A91:J91"/>
    <mergeCell ref="A97:J97"/>
    <mergeCell ref="A103:J103"/>
    <mergeCell ref="A13:J13"/>
    <mergeCell ref="A31:J31"/>
    <mergeCell ref="A37:J37"/>
    <mergeCell ref="A43:J43"/>
    <mergeCell ref="A61:J61"/>
    <mergeCell ref="A1:J1"/>
    <mergeCell ref="A3:J3"/>
    <mergeCell ref="B6:D6"/>
    <mergeCell ref="A8:J8"/>
    <mergeCell ref="B11:D11"/>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1"/>
  <sheetViews>
    <sheetView showGridLines="0" zoomScaleNormal="100" workbookViewId="0">
      <selection activeCell="F33" sqref="F33"/>
    </sheetView>
  </sheetViews>
  <sheetFormatPr defaultColWidth="8.6796875" defaultRowHeight="14.75" x14ac:dyDescent="0.75"/>
  <cols>
    <col min="1" max="1" width="39.86328125" bestFit="1" customWidth="1"/>
    <col min="2" max="2" width="22" customWidth="1"/>
    <col min="3" max="3" width="34" customWidth="1"/>
    <col min="4" max="4" width="19.31640625" bestFit="1" customWidth="1"/>
    <col min="5" max="5" width="12" customWidth="1"/>
    <col min="6" max="10" width="9" customWidth="1"/>
  </cols>
  <sheetData>
    <row r="1" spans="1:10" ht="21.75" customHeight="1" x14ac:dyDescent="0.75">
      <c r="A1" s="8" t="s">
        <v>197</v>
      </c>
      <c r="B1" s="8"/>
      <c r="C1" s="8"/>
      <c r="D1" s="8"/>
      <c r="E1" s="8"/>
      <c r="F1" s="8"/>
      <c r="G1" s="8"/>
      <c r="H1" s="8"/>
      <c r="I1" s="8"/>
      <c r="J1" s="8"/>
    </row>
    <row r="3" spans="1:10" x14ac:dyDescent="0.75">
      <c r="A3" s="7" t="s">
        <v>77</v>
      </c>
      <c r="B3" s="7"/>
      <c r="C3" s="7"/>
      <c r="D3" s="7"/>
      <c r="E3" s="7"/>
      <c r="F3" s="7"/>
      <c r="G3" s="7"/>
      <c r="H3" s="7"/>
      <c r="I3" s="7"/>
      <c r="J3" s="7"/>
    </row>
    <row r="4" spans="1:10" x14ac:dyDescent="0.75">
      <c r="B4" s="19" t="s">
        <v>49</v>
      </c>
      <c r="C4" s="19" t="s">
        <v>57</v>
      </c>
      <c r="D4" s="19" t="s">
        <v>53</v>
      </c>
    </row>
    <row r="5" spans="1:10" x14ac:dyDescent="0.75">
      <c r="A5" s="20" t="s">
        <v>78</v>
      </c>
      <c r="B5" s="21">
        <f>B35+B65+B95+B125+B155</f>
        <v>81.75</v>
      </c>
      <c r="C5" s="21">
        <f>C35+C65+C95+C125+C155</f>
        <v>64.75</v>
      </c>
      <c r="D5" s="21">
        <f>D35+D65+D95+D125+D155</f>
        <v>117</v>
      </c>
    </row>
    <row r="6" spans="1:10" ht="16.75" x14ac:dyDescent="0.75">
      <c r="A6" s="22" t="s">
        <v>79</v>
      </c>
      <c r="B6" s="6" t="str">
        <f>IF(AND(B5&lt;=C5,B5&lt;=D5),"Buffalo Yacht Club",IF(C5&lt;=D5,"Erie Yacht Club","Buffalo Canoe Club"))</f>
        <v>Erie Yacht Club</v>
      </c>
      <c r="C6" s="6"/>
      <c r="D6" s="6"/>
    </row>
    <row r="8" spans="1:10" x14ac:dyDescent="0.75">
      <c r="A8" s="5" t="s">
        <v>80</v>
      </c>
      <c r="B8" s="5"/>
      <c r="C8" s="5"/>
      <c r="D8" s="5"/>
      <c r="E8" s="5"/>
      <c r="F8" s="5"/>
      <c r="G8" s="5"/>
      <c r="H8" s="5"/>
      <c r="I8" s="5"/>
      <c r="J8" s="5"/>
    </row>
    <row r="9" spans="1:10" x14ac:dyDescent="0.75">
      <c r="B9" s="23" t="s">
        <v>50</v>
      </c>
      <c r="C9" s="23" t="s">
        <v>58</v>
      </c>
      <c r="D9" s="23" t="s">
        <v>60</v>
      </c>
      <c r="E9" s="23" t="s">
        <v>70</v>
      </c>
      <c r="F9" s="23" t="s">
        <v>68</v>
      </c>
    </row>
    <row r="10" spans="1:10" x14ac:dyDescent="0.75">
      <c r="A10" s="24" t="s">
        <v>81</v>
      </c>
      <c r="B10" s="25">
        <f>B41+B71+B101+B131+B161</f>
        <v>42.5</v>
      </c>
      <c r="C10" s="25">
        <f>C41+C71+C101+C131+C161</f>
        <v>64.75</v>
      </c>
      <c r="D10" s="25">
        <f>D41+D71+D101+D131+D161</f>
        <v>92.75</v>
      </c>
      <c r="E10" s="25">
        <f>E41+E71+E101+E131+E161</f>
        <v>120</v>
      </c>
      <c r="F10" s="25">
        <f>F41+F71+F101+F131+F161</f>
        <v>120</v>
      </c>
    </row>
    <row r="11" spans="1:10" x14ac:dyDescent="0.75">
      <c r="A11" s="24" t="s">
        <v>82</v>
      </c>
      <c r="B11" s="4" t="str">
        <f>IF(AND(B10&lt;=C10,B10&lt;=D10,B10&lt;=E10,B10&lt;=F10),"Buffalo",IF(AND(C10&lt;=B10,C10&lt;=D10,C10&lt;=E10,C10&lt;=F10),"Erie",IF(AND(D10&lt;=B10,D10&lt;=C10,D10&lt;=E10,D10&lt;=F10),"Port Dover",IF(AND(E10&lt;=B10,E10&lt;=C10,E10&lt;=D10,E10&lt;=F10),"Dunkirk","Port Colborne"))))</f>
        <v>Buffalo</v>
      </c>
      <c r="C11" s="4"/>
      <c r="D11" s="4"/>
    </row>
    <row r="13" spans="1:10" ht="15.5" x14ac:dyDescent="0.75">
      <c r="A13" s="3" t="s">
        <v>83</v>
      </c>
      <c r="B13" s="3"/>
      <c r="C13" s="3"/>
      <c r="D13" s="3"/>
      <c r="E13" s="3"/>
      <c r="F13" s="3"/>
      <c r="G13" s="3"/>
      <c r="H13" s="3"/>
      <c r="I13" s="3"/>
      <c r="J13" s="3"/>
    </row>
    <row r="14" spans="1:10" ht="26" x14ac:dyDescent="0.75">
      <c r="A14" s="26" t="s">
        <v>84</v>
      </c>
      <c r="B14" s="26" t="s">
        <v>85</v>
      </c>
      <c r="C14" s="26" t="s">
        <v>86</v>
      </c>
      <c r="D14" s="26" t="s">
        <v>87</v>
      </c>
      <c r="E14" s="26" t="s">
        <v>88</v>
      </c>
      <c r="F14" s="26" t="s">
        <v>89</v>
      </c>
      <c r="G14" s="26" t="s">
        <v>90</v>
      </c>
      <c r="H14" s="26" t="s">
        <v>91</v>
      </c>
      <c r="I14" s="26" t="s">
        <v>92</v>
      </c>
      <c r="J14" s="26" t="s">
        <v>93</v>
      </c>
    </row>
    <row r="15" spans="1:10" x14ac:dyDescent="0.75">
      <c r="A15" s="27">
        <v>1</v>
      </c>
      <c r="B15" s="27" t="s">
        <v>121</v>
      </c>
      <c r="C15" s="27" t="s">
        <v>49</v>
      </c>
      <c r="D15" s="28" t="str">
        <f>IF($C15="","",IF(ISNA(MATCH($C15,'Club-Region Mapping'!$A$2:$A$200,0)),"NOT FOUND",INDEX('Club-Region Mapping'!$B$2:$B$200,MATCH($C15,'Club-Region Mapping'!$A$2:$A$200,0))))</f>
        <v>Buffalo Yacht Club</v>
      </c>
      <c r="E15" s="28" t="str">
        <f>IF($C15="","",IF(ISNA(MATCH($C15,'Club-Region Mapping'!$A$2:$A$200,0)),"NOT FOUND",INDEX('Club-Region Mapping'!$C$2:$C$200,MATCH($C15,'Club-Region Mapping'!$A$2:$A$200,0))))</f>
        <v>Buffalo</v>
      </c>
      <c r="F15" s="28">
        <f t="shared" ref="F15:F29" si="0">IF($A15="","",IF($A15=1,0.75,$A15))</f>
        <v>0.75</v>
      </c>
      <c r="G15" s="28">
        <f t="shared" ref="G15:G29" si="1">IF(OR($A15="",$D15="",$D15="NOT FOUND"),"",COUNTIFS($D$15:$D$29,$D15,$A$15:$A$29,"&lt;="&amp;$A15))</f>
        <v>1</v>
      </c>
      <c r="H15" s="28" t="str">
        <f t="shared" ref="H15:H29" si="2">IF($G15="","",IF($G15&lt;=3,"Yes","No"))</f>
        <v>Yes</v>
      </c>
      <c r="I15" s="28">
        <f t="shared" ref="I15:I29" si="3">IF(OR($A15="",$E15="",$E15="NOT FOUND"),"",COUNTIFS($E$15:$E$29,$E15,$A$15:$A$29,"&lt;="&amp;$A15))</f>
        <v>1</v>
      </c>
      <c r="J15" s="28" t="str">
        <f t="shared" ref="J15:J29" si="4">IF($I15="","",IF($I15&lt;=3,"Yes","No"))</f>
        <v>Yes</v>
      </c>
    </row>
    <row r="16" spans="1:10" x14ac:dyDescent="0.75">
      <c r="A16" s="27">
        <v>2</v>
      </c>
      <c r="B16" s="27" t="s">
        <v>123</v>
      </c>
      <c r="C16" s="27" t="s">
        <v>49</v>
      </c>
      <c r="D16" s="28" t="str">
        <f>IF($C16="","",IF(ISNA(MATCH($C16,'Club-Region Mapping'!$A$2:$A$200,0)),"NOT FOUND",INDEX('Club-Region Mapping'!$B$2:$B$200,MATCH($C16,'Club-Region Mapping'!$A$2:$A$200,0))))</f>
        <v>Buffalo Yacht Club</v>
      </c>
      <c r="E16" s="28" t="str">
        <f>IF($C16="","",IF(ISNA(MATCH($C16,'Club-Region Mapping'!$A$2:$A$200,0)),"NOT FOUND",INDEX('Club-Region Mapping'!$C$2:$C$200,MATCH($C16,'Club-Region Mapping'!$A$2:$A$200,0))))</f>
        <v>Buffalo</v>
      </c>
      <c r="F16" s="28">
        <f t="shared" si="0"/>
        <v>2</v>
      </c>
      <c r="G16" s="28">
        <f t="shared" si="1"/>
        <v>2</v>
      </c>
      <c r="H16" s="28" t="str">
        <f t="shared" si="2"/>
        <v>Yes</v>
      </c>
      <c r="I16" s="28">
        <f t="shared" si="3"/>
        <v>2</v>
      </c>
      <c r="J16" s="28" t="str">
        <f t="shared" si="4"/>
        <v>Yes</v>
      </c>
    </row>
    <row r="17" spans="1:10" x14ac:dyDescent="0.75">
      <c r="A17" s="27">
        <v>3</v>
      </c>
      <c r="B17" s="27" t="s">
        <v>163</v>
      </c>
      <c r="C17" s="27" t="s">
        <v>57</v>
      </c>
      <c r="D17" s="28" t="str">
        <f>IF($C17="","",IF(ISNA(MATCH($C17,'Club-Region Mapping'!$A$2:$A$200,0)),"NOT FOUND",INDEX('Club-Region Mapping'!$B$2:$B$200,MATCH($C17,'Club-Region Mapping'!$A$2:$A$200,0))))</f>
        <v>Erie Yacht Club</v>
      </c>
      <c r="E17" s="28" t="str">
        <f>IF($C17="","",IF(ISNA(MATCH($C17,'Club-Region Mapping'!$A$2:$A$200,0)),"NOT FOUND",INDEX('Club-Region Mapping'!$C$2:$C$200,MATCH($C17,'Club-Region Mapping'!$A$2:$A$200,0))))</f>
        <v>Erie</v>
      </c>
      <c r="F17" s="28">
        <f t="shared" si="0"/>
        <v>3</v>
      </c>
      <c r="G17" s="28">
        <f t="shared" si="1"/>
        <v>1</v>
      </c>
      <c r="H17" s="28" t="str">
        <f t="shared" si="2"/>
        <v>Yes</v>
      </c>
      <c r="I17" s="28">
        <f t="shared" si="3"/>
        <v>1</v>
      </c>
      <c r="J17" s="28" t="str">
        <f t="shared" si="4"/>
        <v>Yes</v>
      </c>
    </row>
    <row r="18" spans="1:10" x14ac:dyDescent="0.75">
      <c r="A18" s="27">
        <v>4</v>
      </c>
      <c r="B18" s="27" t="s">
        <v>186</v>
      </c>
      <c r="C18" s="27" t="s">
        <v>57</v>
      </c>
      <c r="D18" s="28" t="str">
        <f>IF($C18="","",IF(ISNA(MATCH($C18,'Club-Region Mapping'!$A$2:$A$200,0)),"NOT FOUND",INDEX('Club-Region Mapping'!$B$2:$B$200,MATCH($C18,'Club-Region Mapping'!$A$2:$A$200,0))))</f>
        <v>Erie Yacht Club</v>
      </c>
      <c r="E18" s="28" t="str">
        <f>IF($C18="","",IF(ISNA(MATCH($C18,'Club-Region Mapping'!$A$2:$A$200,0)),"NOT FOUND",INDEX('Club-Region Mapping'!$C$2:$C$200,MATCH($C18,'Club-Region Mapping'!$A$2:$A$200,0))))</f>
        <v>Erie</v>
      </c>
      <c r="F18" s="28">
        <f t="shared" si="0"/>
        <v>4</v>
      </c>
      <c r="G18" s="28">
        <f t="shared" si="1"/>
        <v>2</v>
      </c>
      <c r="H18" s="28" t="str">
        <f t="shared" si="2"/>
        <v>Yes</v>
      </c>
      <c r="I18" s="28">
        <f t="shared" si="3"/>
        <v>2</v>
      </c>
      <c r="J18" s="28" t="str">
        <f t="shared" si="4"/>
        <v>Yes</v>
      </c>
    </row>
    <row r="19" spans="1:10" x14ac:dyDescent="0.75">
      <c r="A19" s="27">
        <v>5</v>
      </c>
      <c r="B19" s="27" t="s">
        <v>122</v>
      </c>
      <c r="C19" s="27" t="s">
        <v>49</v>
      </c>
      <c r="D19" s="28" t="str">
        <f>IF($C19="","",IF(ISNA(MATCH($C19,'Club-Region Mapping'!$A$2:$A$200,0)),"NOT FOUND",INDEX('Club-Region Mapping'!$B$2:$B$200,MATCH($C19,'Club-Region Mapping'!$A$2:$A$200,0))))</f>
        <v>Buffalo Yacht Club</v>
      </c>
      <c r="E19" s="28" t="str">
        <f>IF($C19="","",IF(ISNA(MATCH($C19,'Club-Region Mapping'!$A$2:$A$200,0)),"NOT FOUND",INDEX('Club-Region Mapping'!$C$2:$C$200,MATCH($C19,'Club-Region Mapping'!$A$2:$A$200,0))))</f>
        <v>Buffalo</v>
      </c>
      <c r="F19" s="28">
        <f t="shared" si="0"/>
        <v>5</v>
      </c>
      <c r="G19" s="28">
        <f t="shared" si="1"/>
        <v>3</v>
      </c>
      <c r="H19" s="28" t="str">
        <f t="shared" si="2"/>
        <v>Yes</v>
      </c>
      <c r="I19" s="28">
        <f t="shared" si="3"/>
        <v>3</v>
      </c>
      <c r="J19" s="28" t="str">
        <f t="shared" si="4"/>
        <v>Yes</v>
      </c>
    </row>
    <row r="20" spans="1:10" x14ac:dyDescent="0.75">
      <c r="A20" s="27">
        <v>6</v>
      </c>
      <c r="B20" s="27" t="s">
        <v>162</v>
      </c>
      <c r="C20" s="27" t="s">
        <v>57</v>
      </c>
      <c r="D20" s="28" t="str">
        <f>IF($C20="","",IF(ISNA(MATCH($C20,'Club-Region Mapping'!$A$2:$A$200,0)),"NOT FOUND",INDEX('Club-Region Mapping'!$B$2:$B$200,MATCH($C20,'Club-Region Mapping'!$A$2:$A$200,0))))</f>
        <v>Erie Yacht Club</v>
      </c>
      <c r="E20" s="28" t="str">
        <f>IF($C20="","",IF(ISNA(MATCH($C20,'Club-Region Mapping'!$A$2:$A$200,0)),"NOT FOUND",INDEX('Club-Region Mapping'!$C$2:$C$200,MATCH($C20,'Club-Region Mapping'!$A$2:$A$200,0))))</f>
        <v>Erie</v>
      </c>
      <c r="F20" s="28">
        <f t="shared" si="0"/>
        <v>6</v>
      </c>
      <c r="G20" s="28">
        <f t="shared" si="1"/>
        <v>3</v>
      </c>
      <c r="H20" s="28" t="str">
        <f t="shared" si="2"/>
        <v>Yes</v>
      </c>
      <c r="I20" s="28">
        <f t="shared" si="3"/>
        <v>3</v>
      </c>
      <c r="J20" s="28" t="str">
        <f t="shared" si="4"/>
        <v>Yes</v>
      </c>
    </row>
    <row r="21" spans="1:10" x14ac:dyDescent="0.75">
      <c r="A21" s="27"/>
      <c r="B21" s="27"/>
      <c r="C21" s="27"/>
      <c r="D21" s="28" t="str">
        <f>IF($C21="","",IF(ISNA(MATCH($C21,'Club-Region Mapping'!$A$2:$A$200,0)),"NOT FOUND",INDEX('Club-Region Mapping'!$B$2:$B$200,MATCH($C21,'Club-Region Mapping'!$A$2:$A$200,0))))</f>
        <v/>
      </c>
      <c r="E21" s="28" t="str">
        <f>IF($C21="","",IF(ISNA(MATCH($C21,'Club-Region Mapping'!$A$2:$A$200,0)),"NOT FOUND",INDEX('Club-Region Mapping'!$C$2:$C$200,MATCH($C21,'Club-Region Mapping'!$A$2:$A$200,0))))</f>
        <v/>
      </c>
      <c r="F21" s="28" t="str">
        <f t="shared" si="0"/>
        <v/>
      </c>
      <c r="G21" s="28" t="str">
        <f t="shared" si="1"/>
        <v/>
      </c>
      <c r="H21" s="28" t="str">
        <f t="shared" si="2"/>
        <v/>
      </c>
      <c r="I21" s="28" t="str">
        <f t="shared" si="3"/>
        <v/>
      </c>
      <c r="J21" s="28" t="str">
        <f t="shared" si="4"/>
        <v/>
      </c>
    </row>
    <row r="22" spans="1:10" x14ac:dyDescent="0.75">
      <c r="A22" s="27"/>
      <c r="B22" s="27"/>
      <c r="C22" s="27"/>
      <c r="D22" s="28" t="str">
        <f>IF($C22="","",IF(ISNA(MATCH($C22,'Club-Region Mapping'!$A$2:$A$200,0)),"NOT FOUND",INDEX('Club-Region Mapping'!$B$2:$B$200,MATCH($C22,'Club-Region Mapping'!$A$2:$A$200,0))))</f>
        <v/>
      </c>
      <c r="E22" s="28" t="str">
        <f>IF($C22="","",IF(ISNA(MATCH($C22,'Club-Region Mapping'!$A$2:$A$200,0)),"NOT FOUND",INDEX('Club-Region Mapping'!$C$2:$C$200,MATCH($C22,'Club-Region Mapping'!$A$2:$A$200,0))))</f>
        <v/>
      </c>
      <c r="F22" s="28" t="str">
        <f t="shared" si="0"/>
        <v/>
      </c>
      <c r="G22" s="28" t="str">
        <f t="shared" si="1"/>
        <v/>
      </c>
      <c r="H22" s="28" t="str">
        <f t="shared" si="2"/>
        <v/>
      </c>
      <c r="I22" s="28" t="str">
        <f t="shared" si="3"/>
        <v/>
      </c>
      <c r="J22" s="28" t="str">
        <f t="shared" si="4"/>
        <v/>
      </c>
    </row>
    <row r="23" spans="1:10" x14ac:dyDescent="0.75">
      <c r="A23" s="27"/>
      <c r="B23" s="27"/>
      <c r="C23" s="27"/>
      <c r="D23" s="28" t="str">
        <f>IF($C23="","",IF(ISNA(MATCH($C23,'Club-Region Mapping'!$A$2:$A$200,0)),"NOT FOUND",INDEX('Club-Region Mapping'!$B$2:$B$200,MATCH($C23,'Club-Region Mapping'!$A$2:$A$200,0))))</f>
        <v/>
      </c>
      <c r="E23" s="28" t="str">
        <f>IF($C23="","",IF(ISNA(MATCH($C23,'Club-Region Mapping'!$A$2:$A$200,0)),"NOT FOUND",INDEX('Club-Region Mapping'!$C$2:$C$200,MATCH($C23,'Club-Region Mapping'!$A$2:$A$200,0))))</f>
        <v/>
      </c>
      <c r="F23" s="28" t="str">
        <f t="shared" si="0"/>
        <v/>
      </c>
      <c r="G23" s="28" t="str">
        <f t="shared" si="1"/>
        <v/>
      </c>
      <c r="H23" s="28" t="str">
        <f t="shared" si="2"/>
        <v/>
      </c>
      <c r="I23" s="28" t="str">
        <f t="shared" si="3"/>
        <v/>
      </c>
      <c r="J23" s="28" t="str">
        <f t="shared" si="4"/>
        <v/>
      </c>
    </row>
    <row r="24" spans="1:10" x14ac:dyDescent="0.75">
      <c r="A24" s="27"/>
      <c r="B24" s="27"/>
      <c r="C24" s="27"/>
      <c r="D24" s="28" t="str">
        <f>IF($C24="","",IF(ISNA(MATCH($C24,'Club-Region Mapping'!$A$2:$A$200,0)),"NOT FOUND",INDEX('Club-Region Mapping'!$B$2:$B$200,MATCH($C24,'Club-Region Mapping'!$A$2:$A$200,0))))</f>
        <v/>
      </c>
      <c r="E24" s="28" t="str">
        <f>IF($C24="","",IF(ISNA(MATCH($C24,'Club-Region Mapping'!$A$2:$A$200,0)),"NOT FOUND",INDEX('Club-Region Mapping'!$C$2:$C$200,MATCH($C24,'Club-Region Mapping'!$A$2:$A$200,0))))</f>
        <v/>
      </c>
      <c r="F24" s="28" t="str">
        <f t="shared" si="0"/>
        <v/>
      </c>
      <c r="G24" s="28" t="str">
        <f t="shared" si="1"/>
        <v/>
      </c>
      <c r="H24" s="28" t="str">
        <f t="shared" si="2"/>
        <v/>
      </c>
      <c r="I24" s="28" t="str">
        <f t="shared" si="3"/>
        <v/>
      </c>
      <c r="J24" s="28" t="str">
        <f t="shared" si="4"/>
        <v/>
      </c>
    </row>
    <row r="25" spans="1:10" x14ac:dyDescent="0.75">
      <c r="A25" s="27"/>
      <c r="B25" s="27"/>
      <c r="C25" s="27"/>
      <c r="D25" s="28" t="str">
        <f>IF($C25="","",IF(ISNA(MATCH($C25,'Club-Region Mapping'!$A$2:$A$200,0)),"NOT FOUND",INDEX('Club-Region Mapping'!$B$2:$B$200,MATCH($C25,'Club-Region Mapping'!$A$2:$A$200,0))))</f>
        <v/>
      </c>
      <c r="E25" s="28" t="str">
        <f>IF($C25="","",IF(ISNA(MATCH($C25,'Club-Region Mapping'!$A$2:$A$200,0)),"NOT FOUND",INDEX('Club-Region Mapping'!$C$2:$C$200,MATCH($C25,'Club-Region Mapping'!$A$2:$A$200,0))))</f>
        <v/>
      </c>
      <c r="F25" s="28" t="str">
        <f t="shared" si="0"/>
        <v/>
      </c>
      <c r="G25" s="28" t="str">
        <f t="shared" si="1"/>
        <v/>
      </c>
      <c r="H25" s="28" t="str">
        <f t="shared" si="2"/>
        <v/>
      </c>
      <c r="I25" s="28" t="str">
        <f t="shared" si="3"/>
        <v/>
      </c>
      <c r="J25" s="28" t="str">
        <f t="shared" si="4"/>
        <v/>
      </c>
    </row>
    <row r="26" spans="1:10" x14ac:dyDescent="0.75">
      <c r="A26" s="27"/>
      <c r="B26" s="27"/>
      <c r="C26" s="27"/>
      <c r="D26" s="28" t="str">
        <f>IF($C26="","",IF(ISNA(MATCH($C26,'Club-Region Mapping'!$A$2:$A$200,0)),"NOT FOUND",INDEX('Club-Region Mapping'!$B$2:$B$200,MATCH($C26,'Club-Region Mapping'!$A$2:$A$200,0))))</f>
        <v/>
      </c>
      <c r="E26" s="28" t="str">
        <f>IF($C26="","",IF(ISNA(MATCH($C26,'Club-Region Mapping'!$A$2:$A$200,0)),"NOT FOUND",INDEX('Club-Region Mapping'!$C$2:$C$200,MATCH($C26,'Club-Region Mapping'!$A$2:$A$200,0))))</f>
        <v/>
      </c>
      <c r="F26" s="28" t="str">
        <f t="shared" si="0"/>
        <v/>
      </c>
      <c r="G26" s="28" t="str">
        <f t="shared" si="1"/>
        <v/>
      </c>
      <c r="H26" s="28" t="str">
        <f t="shared" si="2"/>
        <v/>
      </c>
      <c r="I26" s="28" t="str">
        <f t="shared" si="3"/>
        <v/>
      </c>
      <c r="J26" s="28" t="str">
        <f t="shared" si="4"/>
        <v/>
      </c>
    </row>
    <row r="27" spans="1:10" x14ac:dyDescent="0.75">
      <c r="A27" s="27"/>
      <c r="B27" s="27"/>
      <c r="C27" s="27"/>
      <c r="D27" s="28" t="str">
        <f>IF($C27="","",IF(ISNA(MATCH($C27,'Club-Region Mapping'!$A$2:$A$200,0)),"NOT FOUND",INDEX('Club-Region Mapping'!$B$2:$B$200,MATCH($C27,'Club-Region Mapping'!$A$2:$A$200,0))))</f>
        <v/>
      </c>
      <c r="E27" s="28" t="str">
        <f>IF($C27="","",IF(ISNA(MATCH($C27,'Club-Region Mapping'!$A$2:$A$200,0)),"NOT FOUND",INDEX('Club-Region Mapping'!$C$2:$C$200,MATCH($C27,'Club-Region Mapping'!$A$2:$A$200,0))))</f>
        <v/>
      </c>
      <c r="F27" s="28" t="str">
        <f t="shared" si="0"/>
        <v/>
      </c>
      <c r="G27" s="28" t="str">
        <f t="shared" si="1"/>
        <v/>
      </c>
      <c r="H27" s="28" t="str">
        <f t="shared" si="2"/>
        <v/>
      </c>
      <c r="I27" s="28" t="str">
        <f t="shared" si="3"/>
        <v/>
      </c>
      <c r="J27" s="28" t="str">
        <f t="shared" si="4"/>
        <v/>
      </c>
    </row>
    <row r="28" spans="1:10" x14ac:dyDescent="0.75">
      <c r="A28" s="27"/>
      <c r="B28" s="27"/>
      <c r="C28" s="27"/>
      <c r="D28" s="28" t="str">
        <f>IF($C28="","",IF(ISNA(MATCH($C28,'Club-Region Mapping'!$A$2:$A$200,0)),"NOT FOUND",INDEX('Club-Region Mapping'!$B$2:$B$200,MATCH($C28,'Club-Region Mapping'!$A$2:$A$200,0))))</f>
        <v/>
      </c>
      <c r="E28" s="28" t="str">
        <f>IF($C28="","",IF(ISNA(MATCH($C28,'Club-Region Mapping'!$A$2:$A$200,0)),"NOT FOUND",INDEX('Club-Region Mapping'!$C$2:$C$200,MATCH($C28,'Club-Region Mapping'!$A$2:$A$200,0))))</f>
        <v/>
      </c>
      <c r="F28" s="28" t="str">
        <f t="shared" si="0"/>
        <v/>
      </c>
      <c r="G28" s="28" t="str">
        <f t="shared" si="1"/>
        <v/>
      </c>
      <c r="H28" s="28" t="str">
        <f t="shared" si="2"/>
        <v/>
      </c>
      <c r="I28" s="28" t="str">
        <f t="shared" si="3"/>
        <v/>
      </c>
      <c r="J28" s="28" t="str">
        <f t="shared" si="4"/>
        <v/>
      </c>
    </row>
    <row r="29" spans="1:10" x14ac:dyDescent="0.75">
      <c r="A29" s="27"/>
      <c r="B29" s="27"/>
      <c r="C29" s="27"/>
      <c r="D29" s="28" t="str">
        <f>IF($C29="","",IF(ISNA(MATCH($C29,'Club-Region Mapping'!$A$2:$A$200,0)),"NOT FOUND",INDEX('Club-Region Mapping'!$B$2:$B$200,MATCH($C29,'Club-Region Mapping'!$A$2:$A$200,0))))</f>
        <v/>
      </c>
      <c r="E29" s="28" t="str">
        <f>IF($C29="","",IF(ISNA(MATCH($C29,'Club-Region Mapping'!$A$2:$A$200,0)),"NOT FOUND",INDEX('Club-Region Mapping'!$C$2:$C$200,MATCH($C29,'Club-Region Mapping'!$A$2:$A$200,0))))</f>
        <v/>
      </c>
      <c r="F29" s="28" t="str">
        <f t="shared" si="0"/>
        <v/>
      </c>
      <c r="G29" s="28" t="str">
        <f t="shared" si="1"/>
        <v/>
      </c>
      <c r="H29" s="28" t="str">
        <f t="shared" si="2"/>
        <v/>
      </c>
      <c r="I29" s="28" t="str">
        <f t="shared" si="3"/>
        <v/>
      </c>
      <c r="J29" s="28" t="str">
        <f t="shared" si="4"/>
        <v/>
      </c>
    </row>
    <row r="31" spans="1:10" x14ac:dyDescent="0.75">
      <c r="A31" s="2" t="s">
        <v>94</v>
      </c>
      <c r="B31" s="2"/>
      <c r="C31" s="2"/>
      <c r="D31" s="2"/>
      <c r="E31" s="2"/>
      <c r="F31" s="2"/>
      <c r="G31" s="2"/>
      <c r="H31" s="2"/>
      <c r="I31" s="2"/>
      <c r="J31" s="2"/>
    </row>
    <row r="32" spans="1:10" ht="24.75" x14ac:dyDescent="0.75">
      <c r="B32" s="29" t="s">
        <v>49</v>
      </c>
      <c r="C32" s="29" t="s">
        <v>57</v>
      </c>
      <c r="D32" s="29" t="s">
        <v>53</v>
      </c>
    </row>
    <row r="33" spans="1:10" x14ac:dyDescent="0.75">
      <c r="A33" s="28" t="s">
        <v>95</v>
      </c>
      <c r="B33" s="30">
        <f>COUNTIFS($D$15:$D$29,"Buffalo Yacht Club")</f>
        <v>3</v>
      </c>
      <c r="C33" s="30">
        <f>COUNTIFS($D$15:$D$29,"Erie Yacht Club")</f>
        <v>3</v>
      </c>
      <c r="D33" s="30">
        <f>COUNTIFS($D$15:$D$29,"Buffalo Canoe Club")</f>
        <v>0</v>
      </c>
    </row>
    <row r="34" spans="1:10" x14ac:dyDescent="0.75">
      <c r="A34" s="28" t="s">
        <v>96</v>
      </c>
      <c r="B34" s="30">
        <f>IF(COUNTA($B$15:$B$29)&gt;0,MAX(0,3-B33)*10,0)</f>
        <v>0</v>
      </c>
      <c r="C34" s="30">
        <f>IF(COUNTA($B$15:$B$29)&gt;0,MAX(0,3-C33)*10,0)</f>
        <v>0</v>
      </c>
      <c r="D34" s="30">
        <f>IF(COUNTA($B$15:$B$29)&gt;0,MAX(0,3-D33)*10,0)</f>
        <v>30</v>
      </c>
    </row>
    <row r="35" spans="1:10" x14ac:dyDescent="0.75">
      <c r="A35" s="31" t="s">
        <v>97</v>
      </c>
      <c r="B35" s="32">
        <f>SUMIFS($F$15:$F$29,$D$15:$D$29,"Buffalo Yacht Club",$H$15:$H$29,"Yes")+B34</f>
        <v>7.75</v>
      </c>
      <c r="C35" s="32">
        <f>SUMIFS($F$15:$F$29,$D$15:$D$29,"Erie Yacht Club",$H$15:$H$29,"Yes")+C34</f>
        <v>13</v>
      </c>
      <c r="D35" s="32">
        <f>SUMIFS($F$15:$F$29,$D$15:$D$29,"Buffalo Canoe Club",$H$15:$H$29,"Yes")+D34</f>
        <v>30</v>
      </c>
    </row>
    <row r="37" spans="1:10" x14ac:dyDescent="0.75">
      <c r="A37" s="5" t="s">
        <v>98</v>
      </c>
      <c r="B37" s="5"/>
      <c r="C37" s="5"/>
      <c r="D37" s="5"/>
      <c r="E37" s="5"/>
      <c r="F37" s="5"/>
      <c r="G37" s="5"/>
      <c r="H37" s="5"/>
      <c r="I37" s="5"/>
      <c r="J37" s="5"/>
    </row>
    <row r="38" spans="1:10" ht="24.75" x14ac:dyDescent="0.75">
      <c r="B38" s="33" t="s">
        <v>50</v>
      </c>
      <c r="C38" s="33" t="s">
        <v>58</v>
      </c>
      <c r="D38" s="33" t="s">
        <v>60</v>
      </c>
      <c r="E38" s="33" t="s">
        <v>70</v>
      </c>
      <c r="F38" s="33" t="s">
        <v>68</v>
      </c>
    </row>
    <row r="39" spans="1:10" x14ac:dyDescent="0.75">
      <c r="A39" s="34" t="s">
        <v>95</v>
      </c>
      <c r="B39" s="30">
        <f>COUNTIFS($E$15:$E$29,"Buffalo")</f>
        <v>3</v>
      </c>
      <c r="C39" s="30">
        <f>COUNTIFS($E$15:$E$29,"Erie")</f>
        <v>3</v>
      </c>
      <c r="D39" s="30">
        <f>COUNTIFS($E$15:$E$29,"Port Dover")</f>
        <v>0</v>
      </c>
      <c r="E39" s="30">
        <f>COUNTIFS($E$15:$E$29,"Dunkirk")</f>
        <v>0</v>
      </c>
      <c r="F39" s="30">
        <f>COUNTIFS($E$15:$E$29,"Port Colborne")</f>
        <v>0</v>
      </c>
    </row>
    <row r="40" spans="1:10" x14ac:dyDescent="0.75">
      <c r="A40" s="34" t="s">
        <v>96</v>
      </c>
      <c r="B40" s="30">
        <f>IF(COUNTA($B$15:$B$29)&gt;0,MAX(0,3-B39)*10,0)</f>
        <v>0</v>
      </c>
      <c r="C40" s="30">
        <f>IF(COUNTA($B$15:$B$29)&gt;0,MAX(0,3-C39)*10,0)</f>
        <v>0</v>
      </c>
      <c r="D40" s="30">
        <f>IF(COUNTA($B$15:$B$29)&gt;0,MAX(0,3-D39)*10,0)</f>
        <v>30</v>
      </c>
      <c r="E40" s="30">
        <f>IF(COUNTA($B$15:$B$29)&gt;0,MAX(0,3-E39)*10,0)</f>
        <v>30</v>
      </c>
      <c r="F40" s="30">
        <f>IF(COUNTA($B$15:$B$29)&gt;0,MAX(0,3-F39)*10,0)</f>
        <v>30</v>
      </c>
    </row>
    <row r="41" spans="1:10" x14ac:dyDescent="0.75">
      <c r="A41" s="34" t="s">
        <v>99</v>
      </c>
      <c r="B41" s="25">
        <f>SUMIFS($F$15:$F$29,$E$15:$E$29,"Buffalo",$J$15:$J$29,"Yes")+B40</f>
        <v>7.75</v>
      </c>
      <c r="C41" s="25">
        <f>SUMIFS($F$15:$F$29,$E$15:$E$29,"Erie",$J$15:$J$29,"Yes")+C40</f>
        <v>13</v>
      </c>
      <c r="D41" s="25">
        <f>SUMIFS($F$15:$F$29,$E$15:$E$29,"Port Dover",$J$15:$J$29,"Yes")+D40</f>
        <v>30</v>
      </c>
      <c r="E41" s="25">
        <f>SUMIFS($F$15:$F$29,$E$15:$E$29,"Dunkirk",$J$15:$J$29,"Yes")+E40</f>
        <v>30</v>
      </c>
      <c r="F41" s="25">
        <f>SUMIFS($F$15:$F$29,$E$15:$E$29,"Port Colborne",$J$15:$J$29,"Yes")+F40</f>
        <v>30</v>
      </c>
    </row>
    <row r="43" spans="1:10" ht="15.5" x14ac:dyDescent="0.75">
      <c r="A43" s="3" t="s">
        <v>100</v>
      </c>
      <c r="B43" s="3"/>
      <c r="C43" s="3"/>
      <c r="D43" s="3"/>
      <c r="E43" s="3"/>
      <c r="F43" s="3"/>
      <c r="G43" s="3"/>
      <c r="H43" s="3"/>
      <c r="I43" s="3"/>
      <c r="J43" s="3"/>
    </row>
    <row r="44" spans="1:10" ht="26" x14ac:dyDescent="0.75">
      <c r="A44" s="26" t="s">
        <v>84</v>
      </c>
      <c r="B44" s="26" t="s">
        <v>85</v>
      </c>
      <c r="C44" s="26" t="s">
        <v>86</v>
      </c>
      <c r="D44" s="26" t="s">
        <v>87</v>
      </c>
      <c r="E44" s="26" t="s">
        <v>88</v>
      </c>
      <c r="F44" s="26" t="s">
        <v>89</v>
      </c>
      <c r="G44" s="26" t="s">
        <v>90</v>
      </c>
      <c r="H44" s="26" t="s">
        <v>91</v>
      </c>
      <c r="I44" s="26" t="s">
        <v>92</v>
      </c>
      <c r="J44" s="26" t="s">
        <v>93</v>
      </c>
    </row>
    <row r="45" spans="1:10" x14ac:dyDescent="0.75">
      <c r="A45" s="27">
        <v>1</v>
      </c>
      <c r="B45" s="27" t="s">
        <v>198</v>
      </c>
      <c r="C45" s="27" t="s">
        <v>52</v>
      </c>
      <c r="D45" s="28">
        <f>IF($C45="","",IF(ISNA(MATCH($C45,'Club-Region Mapping'!$A$2:$A$200,0)),"NOT FOUND",INDEX('Club-Region Mapping'!$B$2:$B$200,MATCH($C45,'Club-Region Mapping'!$A$2:$A$200,0))))</f>
        <v>0</v>
      </c>
      <c r="E45" s="28" t="str">
        <f>IF($C45="","",IF(ISNA(MATCH($C45,'Club-Region Mapping'!$A$2:$A$200,0)),"NOT FOUND",INDEX('Club-Region Mapping'!$C$2:$C$200,MATCH($C45,'Club-Region Mapping'!$A$2:$A$200,0))))</f>
        <v>Buffalo</v>
      </c>
      <c r="F45" s="28">
        <f t="shared" ref="F45:F59" si="5">IF($A45="","",IF($A45=1,0.75,$A45))</f>
        <v>0.75</v>
      </c>
      <c r="G45" s="28">
        <f t="shared" ref="G45:G59" si="6">IF(OR($A45="",$D45="",$D45="NOT FOUND"),"",COUNTIFS($D$45:$D$59,$D45,$A$45:$A$59,"&lt;="&amp;$A45))</f>
        <v>1</v>
      </c>
      <c r="H45" s="28" t="str">
        <f t="shared" ref="H45:H59" si="7">IF($G45="","",IF($G45&lt;=3,"Yes","No"))</f>
        <v>Yes</v>
      </c>
      <c r="I45" s="28">
        <f t="shared" ref="I45:I59" si="8">IF(OR($A45="",$E45="",$E45="NOT FOUND"),"",COUNTIFS($E$45:$E$59,$E45,$A$45:$A$59,"&lt;="&amp;$A45))</f>
        <v>1</v>
      </c>
      <c r="J45" s="28" t="str">
        <f t="shared" ref="J45:J59" si="9">IF($I45="","",IF($I45&lt;=3,"Yes","No"))</f>
        <v>Yes</v>
      </c>
    </row>
    <row r="46" spans="1:10" x14ac:dyDescent="0.75">
      <c r="A46" s="27">
        <v>2</v>
      </c>
      <c r="B46" s="27" t="s">
        <v>132</v>
      </c>
      <c r="C46" s="27" t="s">
        <v>57</v>
      </c>
      <c r="D46" s="28" t="str">
        <f>IF($C46="","",IF(ISNA(MATCH($C46,'Club-Region Mapping'!$A$2:$A$200,0)),"NOT FOUND",INDEX('Club-Region Mapping'!$B$2:$B$200,MATCH($C46,'Club-Region Mapping'!$A$2:$A$200,0))))</f>
        <v>Erie Yacht Club</v>
      </c>
      <c r="E46" s="28" t="str">
        <f>IF($C46="","",IF(ISNA(MATCH($C46,'Club-Region Mapping'!$A$2:$A$200,0)),"NOT FOUND",INDEX('Club-Region Mapping'!$C$2:$C$200,MATCH($C46,'Club-Region Mapping'!$A$2:$A$200,0))))</f>
        <v>Erie</v>
      </c>
      <c r="F46" s="28">
        <f t="shared" si="5"/>
        <v>2</v>
      </c>
      <c r="G46" s="28">
        <f t="shared" si="6"/>
        <v>1</v>
      </c>
      <c r="H46" s="28" t="str">
        <f t="shared" si="7"/>
        <v>Yes</v>
      </c>
      <c r="I46" s="28">
        <f t="shared" si="8"/>
        <v>1</v>
      </c>
      <c r="J46" s="28" t="str">
        <f t="shared" si="9"/>
        <v>Yes</v>
      </c>
    </row>
    <row r="47" spans="1:10" x14ac:dyDescent="0.75">
      <c r="A47" s="27">
        <v>3</v>
      </c>
      <c r="B47" s="27" t="s">
        <v>128</v>
      </c>
      <c r="C47" s="27" t="s">
        <v>57</v>
      </c>
      <c r="D47" s="28" t="str">
        <f>IF($C47="","",IF(ISNA(MATCH($C47,'Club-Region Mapping'!$A$2:$A$200,0)),"NOT FOUND",INDEX('Club-Region Mapping'!$B$2:$B$200,MATCH($C47,'Club-Region Mapping'!$A$2:$A$200,0))))</f>
        <v>Erie Yacht Club</v>
      </c>
      <c r="E47" s="28" t="str">
        <f>IF($C47="","",IF(ISNA(MATCH($C47,'Club-Region Mapping'!$A$2:$A$200,0)),"NOT FOUND",INDEX('Club-Region Mapping'!$C$2:$C$200,MATCH($C47,'Club-Region Mapping'!$A$2:$A$200,0))))</f>
        <v>Erie</v>
      </c>
      <c r="F47" s="28">
        <f t="shared" si="5"/>
        <v>3</v>
      </c>
      <c r="G47" s="28">
        <f t="shared" si="6"/>
        <v>2</v>
      </c>
      <c r="H47" s="28" t="str">
        <f t="shared" si="7"/>
        <v>Yes</v>
      </c>
      <c r="I47" s="28">
        <f t="shared" si="8"/>
        <v>2</v>
      </c>
      <c r="J47" s="28" t="str">
        <f t="shared" si="9"/>
        <v>Yes</v>
      </c>
    </row>
    <row r="48" spans="1:10" x14ac:dyDescent="0.75">
      <c r="A48" s="27">
        <v>4</v>
      </c>
      <c r="B48" s="27" t="s">
        <v>137</v>
      </c>
      <c r="C48" s="27" t="s">
        <v>57</v>
      </c>
      <c r="D48" s="28" t="str">
        <f>IF($C48="","",IF(ISNA(MATCH($C48,'Club-Region Mapping'!$A$2:$A$200,0)),"NOT FOUND",INDEX('Club-Region Mapping'!$B$2:$B$200,MATCH($C48,'Club-Region Mapping'!$A$2:$A$200,0))))</f>
        <v>Erie Yacht Club</v>
      </c>
      <c r="E48" s="28" t="str">
        <f>IF($C48="","",IF(ISNA(MATCH($C48,'Club-Region Mapping'!$A$2:$A$200,0)),"NOT FOUND",INDEX('Club-Region Mapping'!$C$2:$C$200,MATCH($C48,'Club-Region Mapping'!$A$2:$A$200,0))))</f>
        <v>Erie</v>
      </c>
      <c r="F48" s="28">
        <f t="shared" si="5"/>
        <v>4</v>
      </c>
      <c r="G48" s="28">
        <f t="shared" si="6"/>
        <v>3</v>
      </c>
      <c r="H48" s="28" t="str">
        <f t="shared" si="7"/>
        <v>Yes</v>
      </c>
      <c r="I48" s="28">
        <f t="shared" si="8"/>
        <v>3</v>
      </c>
      <c r="J48" s="28" t="str">
        <f t="shared" si="9"/>
        <v>Yes</v>
      </c>
    </row>
    <row r="49" spans="1:10" x14ac:dyDescent="0.75">
      <c r="A49" s="27">
        <v>5</v>
      </c>
      <c r="B49" s="27" t="s">
        <v>178</v>
      </c>
      <c r="C49" s="27" t="s">
        <v>57</v>
      </c>
      <c r="D49" s="28" t="str">
        <f>IF($C49="","",IF(ISNA(MATCH($C49,'Club-Region Mapping'!$A$2:$A$200,0)),"NOT FOUND",INDEX('Club-Region Mapping'!$B$2:$B$200,MATCH($C49,'Club-Region Mapping'!$A$2:$A$200,0))))</f>
        <v>Erie Yacht Club</v>
      </c>
      <c r="E49" s="28" t="str">
        <f>IF($C49="","",IF(ISNA(MATCH($C49,'Club-Region Mapping'!$A$2:$A$200,0)),"NOT FOUND",INDEX('Club-Region Mapping'!$C$2:$C$200,MATCH($C49,'Club-Region Mapping'!$A$2:$A$200,0))))</f>
        <v>Erie</v>
      </c>
      <c r="F49" s="28">
        <f t="shared" si="5"/>
        <v>5</v>
      </c>
      <c r="G49" s="28">
        <f t="shared" si="6"/>
        <v>4</v>
      </c>
      <c r="H49" s="28" t="str">
        <f t="shared" si="7"/>
        <v>No</v>
      </c>
      <c r="I49" s="28">
        <f t="shared" si="8"/>
        <v>4</v>
      </c>
      <c r="J49" s="28" t="str">
        <f t="shared" si="9"/>
        <v>No</v>
      </c>
    </row>
    <row r="50" spans="1:10" x14ac:dyDescent="0.75">
      <c r="A50" s="27">
        <v>6</v>
      </c>
      <c r="B50" s="27" t="s">
        <v>130</v>
      </c>
      <c r="C50" s="27" t="s">
        <v>49</v>
      </c>
      <c r="D50" s="28" t="str">
        <f>IF($C50="","",IF(ISNA(MATCH($C50,'Club-Region Mapping'!$A$2:$A$200,0)),"NOT FOUND",INDEX('Club-Region Mapping'!$B$2:$B$200,MATCH($C50,'Club-Region Mapping'!$A$2:$A$200,0))))</f>
        <v>Buffalo Yacht Club</v>
      </c>
      <c r="E50" s="28" t="str">
        <f>IF($C50="","",IF(ISNA(MATCH($C50,'Club-Region Mapping'!$A$2:$A$200,0)),"NOT FOUND",INDEX('Club-Region Mapping'!$C$2:$C$200,MATCH($C50,'Club-Region Mapping'!$A$2:$A$200,0))))</f>
        <v>Buffalo</v>
      </c>
      <c r="F50" s="28">
        <f t="shared" si="5"/>
        <v>6</v>
      </c>
      <c r="G50" s="28">
        <f t="shared" si="6"/>
        <v>1</v>
      </c>
      <c r="H50" s="28" t="str">
        <f t="shared" si="7"/>
        <v>Yes</v>
      </c>
      <c r="I50" s="28">
        <f t="shared" si="8"/>
        <v>2</v>
      </c>
      <c r="J50" s="28" t="str">
        <f t="shared" si="9"/>
        <v>Yes</v>
      </c>
    </row>
    <row r="51" spans="1:10" x14ac:dyDescent="0.75">
      <c r="A51" s="27">
        <v>7</v>
      </c>
      <c r="B51" s="27" t="s">
        <v>199</v>
      </c>
      <c r="C51" s="27" t="s">
        <v>52</v>
      </c>
      <c r="D51" s="28">
        <f>IF($C51="","",IF(ISNA(MATCH($C51,'Club-Region Mapping'!$A$2:$A$200,0)),"NOT FOUND",INDEX('Club-Region Mapping'!$B$2:$B$200,MATCH($C51,'Club-Region Mapping'!$A$2:$A$200,0))))</f>
        <v>0</v>
      </c>
      <c r="E51" s="28" t="str">
        <f>IF($C51="","",IF(ISNA(MATCH($C51,'Club-Region Mapping'!$A$2:$A$200,0)),"NOT FOUND",INDEX('Club-Region Mapping'!$C$2:$C$200,MATCH($C51,'Club-Region Mapping'!$A$2:$A$200,0))))</f>
        <v>Buffalo</v>
      </c>
      <c r="F51" s="28">
        <f t="shared" si="5"/>
        <v>7</v>
      </c>
      <c r="G51" s="28">
        <f t="shared" si="6"/>
        <v>2</v>
      </c>
      <c r="H51" s="28" t="str">
        <f t="shared" si="7"/>
        <v>Yes</v>
      </c>
      <c r="I51" s="28">
        <f t="shared" si="8"/>
        <v>3</v>
      </c>
      <c r="J51" s="28" t="str">
        <f t="shared" si="9"/>
        <v>Yes</v>
      </c>
    </row>
    <row r="52" spans="1:10" x14ac:dyDescent="0.75">
      <c r="A52" s="27">
        <v>8</v>
      </c>
      <c r="B52" s="27" t="s">
        <v>160</v>
      </c>
      <c r="C52" s="27" t="s">
        <v>57</v>
      </c>
      <c r="D52" s="28" t="str">
        <f>IF($C52="","",IF(ISNA(MATCH($C52,'Club-Region Mapping'!$A$2:$A$200,0)),"NOT FOUND",INDEX('Club-Region Mapping'!$B$2:$B$200,MATCH($C52,'Club-Region Mapping'!$A$2:$A$200,0))))</f>
        <v>Erie Yacht Club</v>
      </c>
      <c r="E52" s="28" t="str">
        <f>IF($C52="","",IF(ISNA(MATCH($C52,'Club-Region Mapping'!$A$2:$A$200,0)),"NOT FOUND",INDEX('Club-Region Mapping'!$C$2:$C$200,MATCH($C52,'Club-Region Mapping'!$A$2:$A$200,0))))</f>
        <v>Erie</v>
      </c>
      <c r="F52" s="28">
        <f t="shared" si="5"/>
        <v>8</v>
      </c>
      <c r="G52" s="28">
        <f t="shared" si="6"/>
        <v>5</v>
      </c>
      <c r="H52" s="28" t="str">
        <f t="shared" si="7"/>
        <v>No</v>
      </c>
      <c r="I52" s="28">
        <f t="shared" si="8"/>
        <v>5</v>
      </c>
      <c r="J52" s="28" t="str">
        <f t="shared" si="9"/>
        <v>No</v>
      </c>
    </row>
    <row r="53" spans="1:10" x14ac:dyDescent="0.75">
      <c r="A53" s="27">
        <v>9</v>
      </c>
      <c r="B53" s="27" t="s">
        <v>200</v>
      </c>
      <c r="C53" s="27" t="s">
        <v>55</v>
      </c>
      <c r="D53" s="28">
        <f>IF($C53="","",IF(ISNA(MATCH($C53,'Club-Region Mapping'!$A$2:$A$200,0)),"NOT FOUND",INDEX('Club-Region Mapping'!$B$2:$B$200,MATCH($C53,'Club-Region Mapping'!$A$2:$A$200,0))))</f>
        <v>0</v>
      </c>
      <c r="E53" s="28" t="str">
        <f>IF($C53="","",IF(ISNA(MATCH($C53,'Club-Region Mapping'!$A$2:$A$200,0)),"NOT FOUND",INDEX('Club-Region Mapping'!$C$2:$C$200,MATCH($C53,'Club-Region Mapping'!$A$2:$A$200,0))))</f>
        <v>Buffalo</v>
      </c>
      <c r="F53" s="28">
        <f t="shared" si="5"/>
        <v>9</v>
      </c>
      <c r="G53" s="28">
        <f t="shared" si="6"/>
        <v>3</v>
      </c>
      <c r="H53" s="28" t="str">
        <f t="shared" si="7"/>
        <v>Yes</v>
      </c>
      <c r="I53" s="28">
        <f t="shared" si="8"/>
        <v>4</v>
      </c>
      <c r="J53" s="28" t="str">
        <f t="shared" si="9"/>
        <v>No</v>
      </c>
    </row>
    <row r="54" spans="1:10" x14ac:dyDescent="0.75">
      <c r="A54" s="27"/>
      <c r="B54" s="27"/>
      <c r="C54" s="27"/>
      <c r="D54" s="28" t="str">
        <f>IF($C54="","",IF(ISNA(MATCH($C54,'Club-Region Mapping'!$A$2:$A$200,0)),"NOT FOUND",INDEX('Club-Region Mapping'!$B$2:$B$200,MATCH($C54,'Club-Region Mapping'!$A$2:$A$200,0))))</f>
        <v/>
      </c>
      <c r="E54" s="28" t="str">
        <f>IF($C54="","",IF(ISNA(MATCH($C54,'Club-Region Mapping'!$A$2:$A$200,0)),"NOT FOUND",INDEX('Club-Region Mapping'!$C$2:$C$200,MATCH($C54,'Club-Region Mapping'!$A$2:$A$200,0))))</f>
        <v/>
      </c>
      <c r="F54" s="28" t="str">
        <f t="shared" si="5"/>
        <v/>
      </c>
      <c r="G54" s="28" t="str">
        <f t="shared" si="6"/>
        <v/>
      </c>
      <c r="H54" s="28" t="str">
        <f t="shared" si="7"/>
        <v/>
      </c>
      <c r="I54" s="28" t="str">
        <f t="shared" si="8"/>
        <v/>
      </c>
      <c r="J54" s="28" t="str">
        <f t="shared" si="9"/>
        <v/>
      </c>
    </row>
    <row r="55" spans="1:10" x14ac:dyDescent="0.75">
      <c r="A55" s="27"/>
      <c r="B55" s="27"/>
      <c r="C55" s="27"/>
      <c r="D55" s="28" t="str">
        <f>IF($C55="","",IF(ISNA(MATCH($C55,'Club-Region Mapping'!$A$2:$A$200,0)),"NOT FOUND",INDEX('Club-Region Mapping'!$B$2:$B$200,MATCH($C55,'Club-Region Mapping'!$A$2:$A$200,0))))</f>
        <v/>
      </c>
      <c r="E55" s="28" t="str">
        <f>IF($C55="","",IF(ISNA(MATCH($C55,'Club-Region Mapping'!$A$2:$A$200,0)),"NOT FOUND",INDEX('Club-Region Mapping'!$C$2:$C$200,MATCH($C55,'Club-Region Mapping'!$A$2:$A$200,0))))</f>
        <v/>
      </c>
      <c r="F55" s="28" t="str">
        <f t="shared" si="5"/>
        <v/>
      </c>
      <c r="G55" s="28" t="str">
        <f t="shared" si="6"/>
        <v/>
      </c>
      <c r="H55" s="28" t="str">
        <f t="shared" si="7"/>
        <v/>
      </c>
      <c r="I55" s="28" t="str">
        <f t="shared" si="8"/>
        <v/>
      </c>
      <c r="J55" s="28" t="str">
        <f t="shared" si="9"/>
        <v/>
      </c>
    </row>
    <row r="56" spans="1:10" x14ac:dyDescent="0.75">
      <c r="A56" s="27"/>
      <c r="B56" s="27"/>
      <c r="C56" s="27"/>
      <c r="D56" s="28" t="str">
        <f>IF($C56="","",IF(ISNA(MATCH($C56,'Club-Region Mapping'!$A$2:$A$200,0)),"NOT FOUND",INDEX('Club-Region Mapping'!$B$2:$B$200,MATCH($C56,'Club-Region Mapping'!$A$2:$A$200,0))))</f>
        <v/>
      </c>
      <c r="E56" s="28" t="str">
        <f>IF($C56="","",IF(ISNA(MATCH($C56,'Club-Region Mapping'!$A$2:$A$200,0)),"NOT FOUND",INDEX('Club-Region Mapping'!$C$2:$C$200,MATCH($C56,'Club-Region Mapping'!$A$2:$A$200,0))))</f>
        <v/>
      </c>
      <c r="F56" s="28" t="str">
        <f t="shared" si="5"/>
        <v/>
      </c>
      <c r="G56" s="28" t="str">
        <f t="shared" si="6"/>
        <v/>
      </c>
      <c r="H56" s="28" t="str">
        <f t="shared" si="7"/>
        <v/>
      </c>
      <c r="I56" s="28" t="str">
        <f t="shared" si="8"/>
        <v/>
      </c>
      <c r="J56" s="28" t="str">
        <f t="shared" si="9"/>
        <v/>
      </c>
    </row>
    <row r="57" spans="1:10" x14ac:dyDescent="0.75">
      <c r="A57" s="27"/>
      <c r="B57" s="27"/>
      <c r="C57" s="27"/>
      <c r="D57" s="28" t="str">
        <f>IF($C57="","",IF(ISNA(MATCH($C57,'Club-Region Mapping'!$A$2:$A$200,0)),"NOT FOUND",INDEX('Club-Region Mapping'!$B$2:$B$200,MATCH($C57,'Club-Region Mapping'!$A$2:$A$200,0))))</f>
        <v/>
      </c>
      <c r="E57" s="28" t="str">
        <f>IF($C57="","",IF(ISNA(MATCH($C57,'Club-Region Mapping'!$A$2:$A$200,0)),"NOT FOUND",INDEX('Club-Region Mapping'!$C$2:$C$200,MATCH($C57,'Club-Region Mapping'!$A$2:$A$200,0))))</f>
        <v/>
      </c>
      <c r="F57" s="28" t="str">
        <f t="shared" si="5"/>
        <v/>
      </c>
      <c r="G57" s="28" t="str">
        <f t="shared" si="6"/>
        <v/>
      </c>
      <c r="H57" s="28" t="str">
        <f t="shared" si="7"/>
        <v/>
      </c>
      <c r="I57" s="28" t="str">
        <f t="shared" si="8"/>
        <v/>
      </c>
      <c r="J57" s="28" t="str">
        <f t="shared" si="9"/>
        <v/>
      </c>
    </row>
    <row r="58" spans="1:10" x14ac:dyDescent="0.75">
      <c r="A58" s="27"/>
      <c r="B58" s="27"/>
      <c r="C58" s="27"/>
      <c r="D58" s="28" t="str">
        <f>IF($C58="","",IF(ISNA(MATCH($C58,'Club-Region Mapping'!$A$2:$A$200,0)),"NOT FOUND",INDEX('Club-Region Mapping'!$B$2:$B$200,MATCH($C58,'Club-Region Mapping'!$A$2:$A$200,0))))</f>
        <v/>
      </c>
      <c r="E58" s="28" t="str">
        <f>IF($C58="","",IF(ISNA(MATCH($C58,'Club-Region Mapping'!$A$2:$A$200,0)),"NOT FOUND",INDEX('Club-Region Mapping'!$C$2:$C$200,MATCH($C58,'Club-Region Mapping'!$A$2:$A$200,0))))</f>
        <v/>
      </c>
      <c r="F58" s="28" t="str">
        <f t="shared" si="5"/>
        <v/>
      </c>
      <c r="G58" s="28" t="str">
        <f t="shared" si="6"/>
        <v/>
      </c>
      <c r="H58" s="28" t="str">
        <f t="shared" si="7"/>
        <v/>
      </c>
      <c r="I58" s="28" t="str">
        <f t="shared" si="8"/>
        <v/>
      </c>
      <c r="J58" s="28" t="str">
        <f t="shared" si="9"/>
        <v/>
      </c>
    </row>
    <row r="59" spans="1:10" x14ac:dyDescent="0.75">
      <c r="A59" s="27"/>
      <c r="B59" s="27"/>
      <c r="C59" s="27"/>
      <c r="D59" s="28" t="str">
        <f>IF($C59="","",IF(ISNA(MATCH($C59,'Club-Region Mapping'!$A$2:$A$200,0)),"NOT FOUND",INDEX('Club-Region Mapping'!$B$2:$B$200,MATCH($C59,'Club-Region Mapping'!$A$2:$A$200,0))))</f>
        <v/>
      </c>
      <c r="E59" s="28" t="str">
        <f>IF($C59="","",IF(ISNA(MATCH($C59,'Club-Region Mapping'!$A$2:$A$200,0)),"NOT FOUND",INDEX('Club-Region Mapping'!$C$2:$C$200,MATCH($C59,'Club-Region Mapping'!$A$2:$A$200,0))))</f>
        <v/>
      </c>
      <c r="F59" s="28" t="str">
        <f t="shared" si="5"/>
        <v/>
      </c>
      <c r="G59" s="28" t="str">
        <f t="shared" si="6"/>
        <v/>
      </c>
      <c r="H59" s="28" t="str">
        <f t="shared" si="7"/>
        <v/>
      </c>
      <c r="I59" s="28" t="str">
        <f t="shared" si="8"/>
        <v/>
      </c>
      <c r="J59" s="28" t="str">
        <f t="shared" si="9"/>
        <v/>
      </c>
    </row>
    <row r="61" spans="1:10" x14ac:dyDescent="0.75">
      <c r="A61" s="2" t="s">
        <v>101</v>
      </c>
      <c r="B61" s="2"/>
      <c r="C61" s="2"/>
      <c r="D61" s="2"/>
      <c r="E61" s="2"/>
      <c r="F61" s="2"/>
      <c r="G61" s="2"/>
      <c r="H61" s="2"/>
      <c r="I61" s="2"/>
      <c r="J61" s="2"/>
    </row>
    <row r="62" spans="1:10" ht="24.75" x14ac:dyDescent="0.75">
      <c r="B62" s="29" t="s">
        <v>49</v>
      </c>
      <c r="C62" s="29" t="s">
        <v>57</v>
      </c>
      <c r="D62" s="29" t="s">
        <v>53</v>
      </c>
    </row>
    <row r="63" spans="1:10" x14ac:dyDescent="0.75">
      <c r="A63" s="28" t="s">
        <v>95</v>
      </c>
      <c r="B63" s="30">
        <f>COUNTIFS($D$45:$D$59,"Buffalo Yacht Club")</f>
        <v>1</v>
      </c>
      <c r="C63" s="30">
        <f>COUNTIFS($D$45:$D$59,"Erie Yacht Club")</f>
        <v>5</v>
      </c>
      <c r="D63" s="30">
        <f>COUNTIFS($D$45:$D$59,"Buffalo Canoe Club")</f>
        <v>0</v>
      </c>
    </row>
    <row r="64" spans="1:10" x14ac:dyDescent="0.75">
      <c r="A64" s="28" t="s">
        <v>96</v>
      </c>
      <c r="B64" s="30">
        <f>IF(COUNTA($B$45:$B$59)&gt;0,MAX(0,3-B63)*10,0)</f>
        <v>20</v>
      </c>
      <c r="C64" s="30">
        <f>IF(COUNTA($B$45:$B$59)&gt;0,MAX(0,3-C63)*10,0)</f>
        <v>0</v>
      </c>
      <c r="D64" s="30">
        <f>IF(COUNTA($B$45:$B$59)&gt;0,MAX(0,3-D63)*10,0)</f>
        <v>30</v>
      </c>
    </row>
    <row r="65" spans="1:10" x14ac:dyDescent="0.75">
      <c r="A65" s="31" t="s">
        <v>102</v>
      </c>
      <c r="B65" s="32">
        <f>SUMIFS($F$45:$F$59,$D$45:$D$59,"Buffalo Yacht Club",$H$45:$H$59,"Yes")+B64</f>
        <v>26</v>
      </c>
      <c r="C65" s="32">
        <f>SUMIFS($F$45:$F$59,$D$45:$D$59,"Erie Yacht Club",$H$45:$H$59,"Yes")+C64</f>
        <v>9</v>
      </c>
      <c r="D65" s="32">
        <f>SUMIFS($F$45:$F$59,$D$45:$D$59,"Buffalo Canoe Club",$H$45:$H$59,"Yes")+D64</f>
        <v>30</v>
      </c>
    </row>
    <row r="67" spans="1:10" x14ac:dyDescent="0.75">
      <c r="A67" s="5" t="s">
        <v>103</v>
      </c>
      <c r="B67" s="5"/>
      <c r="C67" s="5"/>
      <c r="D67" s="5"/>
      <c r="E67" s="5"/>
      <c r="F67" s="5"/>
      <c r="G67" s="5"/>
      <c r="H67" s="5"/>
      <c r="I67" s="5"/>
      <c r="J67" s="5"/>
    </row>
    <row r="68" spans="1:10" ht="24.75" x14ac:dyDescent="0.75">
      <c r="B68" s="33" t="s">
        <v>50</v>
      </c>
      <c r="C68" s="33" t="s">
        <v>58</v>
      </c>
      <c r="D68" s="33" t="s">
        <v>60</v>
      </c>
      <c r="E68" s="33" t="s">
        <v>70</v>
      </c>
      <c r="F68" s="33" t="s">
        <v>68</v>
      </c>
    </row>
    <row r="69" spans="1:10" x14ac:dyDescent="0.75">
      <c r="A69" s="34" t="s">
        <v>95</v>
      </c>
      <c r="B69" s="30">
        <f>COUNTIFS($E$45:$E$59,"Buffalo")</f>
        <v>4</v>
      </c>
      <c r="C69" s="30">
        <f>COUNTIFS($E$45:$E$59,"Erie")</f>
        <v>5</v>
      </c>
      <c r="D69" s="30">
        <f>COUNTIFS($E$45:$E$59,"Port Dover")</f>
        <v>0</v>
      </c>
      <c r="E69" s="30">
        <f>COUNTIFS($E$45:$E$59,"Dunkirk")</f>
        <v>0</v>
      </c>
      <c r="F69" s="30">
        <f>COUNTIFS($E$45:$E$59,"Port Colborne")</f>
        <v>0</v>
      </c>
    </row>
    <row r="70" spans="1:10" x14ac:dyDescent="0.75">
      <c r="A70" s="34" t="s">
        <v>96</v>
      </c>
      <c r="B70" s="30">
        <f>IF(COUNTA($B$45:$B$59)&gt;0,MAX(0,3-B69)*10,0)</f>
        <v>0</v>
      </c>
      <c r="C70" s="30">
        <f>IF(COUNTA($B$45:$B$59)&gt;0,MAX(0,3-C69)*10,0)</f>
        <v>0</v>
      </c>
      <c r="D70" s="30">
        <f>IF(COUNTA($B$45:$B$59)&gt;0,MAX(0,3-D69)*10,0)</f>
        <v>30</v>
      </c>
      <c r="E70" s="30">
        <f>IF(COUNTA($B$45:$B$59)&gt;0,MAX(0,3-E69)*10,0)</f>
        <v>30</v>
      </c>
      <c r="F70" s="30">
        <f>IF(COUNTA($B$45:$B$59)&gt;0,MAX(0,3-F69)*10,0)</f>
        <v>30</v>
      </c>
    </row>
    <row r="71" spans="1:10" x14ac:dyDescent="0.75">
      <c r="A71" s="34" t="s">
        <v>104</v>
      </c>
      <c r="B71" s="25">
        <f>SUMIFS($F$45:$F$59,$E$45:$E$59,"Buffalo",$J$45:$J$59,"Yes")+B70</f>
        <v>13.75</v>
      </c>
      <c r="C71" s="25">
        <f>SUMIFS($F$45:$F$59,$E$45:$E$59,"Erie",$J$45:$J$59,"Yes")+C70</f>
        <v>9</v>
      </c>
      <c r="D71" s="25">
        <f>SUMIFS($F$45:$F$59,$E$45:$E$59,"Port Dover",$J$45:$J$59,"Yes")+D70</f>
        <v>30</v>
      </c>
      <c r="E71" s="25">
        <f>SUMIFS($F$45:$F$59,$E$45:$E$59,"Dunkirk",$J$45:$J$59,"Yes")+E70</f>
        <v>30</v>
      </c>
      <c r="F71" s="25">
        <f>SUMIFS($F$45:$F$59,$E$45:$E$59,"Port Colborne",$J$45:$J$59,"Yes")+F70</f>
        <v>30</v>
      </c>
    </row>
    <row r="73" spans="1:10" ht="15.5" x14ac:dyDescent="0.75">
      <c r="A73" s="3" t="s">
        <v>105</v>
      </c>
      <c r="B73" s="3"/>
      <c r="C73" s="3"/>
      <c r="D73" s="3"/>
      <c r="E73" s="3"/>
      <c r="F73" s="3"/>
      <c r="G73" s="3"/>
      <c r="H73" s="3"/>
      <c r="I73" s="3"/>
      <c r="J73" s="3"/>
    </row>
    <row r="74" spans="1:10" ht="26" x14ac:dyDescent="0.75">
      <c r="A74" s="26" t="s">
        <v>84</v>
      </c>
      <c r="B74" s="26" t="s">
        <v>85</v>
      </c>
      <c r="C74" s="26" t="s">
        <v>86</v>
      </c>
      <c r="D74" s="26" t="s">
        <v>87</v>
      </c>
      <c r="E74" s="26" t="s">
        <v>88</v>
      </c>
      <c r="F74" s="26" t="s">
        <v>89</v>
      </c>
      <c r="G74" s="26" t="s">
        <v>90</v>
      </c>
      <c r="H74" s="26" t="s">
        <v>91</v>
      </c>
      <c r="I74" s="26" t="s">
        <v>92</v>
      </c>
      <c r="J74" s="26" t="s">
        <v>93</v>
      </c>
    </row>
    <row r="75" spans="1:10" x14ac:dyDescent="0.75">
      <c r="A75" s="27">
        <v>1</v>
      </c>
      <c r="B75" s="27" t="s">
        <v>201</v>
      </c>
      <c r="C75" s="27" t="s">
        <v>59</v>
      </c>
      <c r="D75" s="28">
        <f>IF($C75="","",IF(ISNA(MATCH($C75,'Club-Region Mapping'!$A$2:$A$200,0)),"NOT FOUND",INDEX('Club-Region Mapping'!$B$2:$B$200,MATCH($C75,'Club-Region Mapping'!$A$2:$A$200,0))))</f>
        <v>0</v>
      </c>
      <c r="E75" s="28" t="str">
        <f>IF($C75="","",IF(ISNA(MATCH($C75,'Club-Region Mapping'!$A$2:$A$200,0)),"NOT FOUND",INDEX('Club-Region Mapping'!$C$2:$C$200,MATCH($C75,'Club-Region Mapping'!$A$2:$A$200,0))))</f>
        <v>Port Dover</v>
      </c>
      <c r="F75" s="28">
        <f t="shared" ref="F75:F89" si="10">IF($A75="","",IF($A75=1,0.75,$A75))</f>
        <v>0.75</v>
      </c>
      <c r="G75" s="28">
        <f t="shared" ref="G75:G89" si="11">IF(OR($A75="",$D75="",$D75="NOT FOUND"),"",COUNTIFS($D$75:$D$89,$D75,$A$75:$A$89,"&lt;="&amp;$A75))</f>
        <v>1</v>
      </c>
      <c r="H75" s="28" t="str">
        <f t="shared" ref="H75:H89" si="12">IF($G75="","",IF($G75&lt;=3,"Yes","No"))</f>
        <v>Yes</v>
      </c>
      <c r="I75" s="28">
        <f t="shared" ref="I75:I89" si="13">IF(OR($A75="",$E75="",$E75="NOT FOUND"),"",COUNTIFS($E$75:$E$89,$E75,$A$75:$A$89,"&lt;="&amp;$A75))</f>
        <v>1</v>
      </c>
      <c r="J75" s="28" t="str">
        <f t="shared" ref="J75:J89" si="14">IF($I75="","",IF($I75&lt;=3,"Yes","No"))</f>
        <v>Yes</v>
      </c>
    </row>
    <row r="76" spans="1:10" x14ac:dyDescent="0.75">
      <c r="A76" s="27">
        <v>2</v>
      </c>
      <c r="B76" s="27" t="s">
        <v>180</v>
      </c>
      <c r="C76" s="27" t="s">
        <v>51</v>
      </c>
      <c r="D76" s="28">
        <f>IF($C76="","",IF(ISNA(MATCH($C76,'Club-Region Mapping'!$A$2:$A$200,0)),"NOT FOUND",INDEX('Club-Region Mapping'!$B$2:$B$200,MATCH($C76,'Club-Region Mapping'!$A$2:$A$200,0))))</f>
        <v>0</v>
      </c>
      <c r="E76" s="28" t="str">
        <f>IF($C76="","",IF(ISNA(MATCH($C76,'Club-Region Mapping'!$A$2:$A$200,0)),"NOT FOUND",INDEX('Club-Region Mapping'!$C$2:$C$200,MATCH($C76,'Club-Region Mapping'!$A$2:$A$200,0))))</f>
        <v>Buffalo</v>
      </c>
      <c r="F76" s="28">
        <f t="shared" si="10"/>
        <v>2</v>
      </c>
      <c r="G76" s="28">
        <f t="shared" si="11"/>
        <v>2</v>
      </c>
      <c r="H76" s="28" t="str">
        <f t="shared" si="12"/>
        <v>Yes</v>
      </c>
      <c r="I76" s="28">
        <f t="shared" si="13"/>
        <v>1</v>
      </c>
      <c r="J76" s="28" t="str">
        <f t="shared" si="14"/>
        <v>Yes</v>
      </c>
    </row>
    <row r="77" spans="1:10" x14ac:dyDescent="0.75">
      <c r="A77" s="27">
        <v>3</v>
      </c>
      <c r="B77" s="27" t="s">
        <v>202</v>
      </c>
      <c r="C77" s="27" t="s">
        <v>51</v>
      </c>
      <c r="D77" s="28">
        <f>IF($C77="","",IF(ISNA(MATCH($C77,'Club-Region Mapping'!$A$2:$A$200,0)),"NOT FOUND",INDEX('Club-Region Mapping'!$B$2:$B$200,MATCH($C77,'Club-Region Mapping'!$A$2:$A$200,0))))</f>
        <v>0</v>
      </c>
      <c r="E77" s="28" t="str">
        <f>IF($C77="","",IF(ISNA(MATCH($C77,'Club-Region Mapping'!$A$2:$A$200,0)),"NOT FOUND",INDEX('Club-Region Mapping'!$C$2:$C$200,MATCH($C77,'Club-Region Mapping'!$A$2:$A$200,0))))</f>
        <v>Buffalo</v>
      </c>
      <c r="F77" s="28">
        <f t="shared" si="10"/>
        <v>3</v>
      </c>
      <c r="G77" s="28">
        <f t="shared" si="11"/>
        <v>3</v>
      </c>
      <c r="H77" s="28" t="str">
        <f t="shared" si="12"/>
        <v>Yes</v>
      </c>
      <c r="I77" s="28">
        <f t="shared" si="13"/>
        <v>2</v>
      </c>
      <c r="J77" s="28" t="str">
        <f t="shared" si="14"/>
        <v>Yes</v>
      </c>
    </row>
    <row r="78" spans="1:10" x14ac:dyDescent="0.75">
      <c r="A78" s="27">
        <v>4</v>
      </c>
      <c r="B78" s="27" t="s">
        <v>141</v>
      </c>
      <c r="C78" s="27" t="s">
        <v>59</v>
      </c>
      <c r="D78" s="28">
        <f>IF($C78="","",IF(ISNA(MATCH($C78,'Club-Region Mapping'!$A$2:$A$200,0)),"NOT FOUND",INDEX('Club-Region Mapping'!$B$2:$B$200,MATCH($C78,'Club-Region Mapping'!$A$2:$A$200,0))))</f>
        <v>0</v>
      </c>
      <c r="E78" s="28" t="str">
        <f>IF($C78="","",IF(ISNA(MATCH($C78,'Club-Region Mapping'!$A$2:$A$200,0)),"NOT FOUND",INDEX('Club-Region Mapping'!$C$2:$C$200,MATCH($C78,'Club-Region Mapping'!$A$2:$A$200,0))))</f>
        <v>Port Dover</v>
      </c>
      <c r="F78" s="28">
        <f t="shared" si="10"/>
        <v>4</v>
      </c>
      <c r="G78" s="28">
        <f t="shared" si="11"/>
        <v>4</v>
      </c>
      <c r="H78" s="28" t="str">
        <f t="shared" si="12"/>
        <v>No</v>
      </c>
      <c r="I78" s="28">
        <f t="shared" si="13"/>
        <v>2</v>
      </c>
      <c r="J78" s="28" t="str">
        <f t="shared" si="14"/>
        <v>Yes</v>
      </c>
    </row>
    <row r="79" spans="1:10" x14ac:dyDescent="0.75">
      <c r="A79" s="27">
        <v>5</v>
      </c>
      <c r="B79" s="27" t="s">
        <v>179</v>
      </c>
      <c r="C79" s="27" t="s">
        <v>49</v>
      </c>
      <c r="D79" s="28" t="str">
        <f>IF($C79="","",IF(ISNA(MATCH($C79,'Club-Region Mapping'!$A$2:$A$200,0)),"NOT FOUND",INDEX('Club-Region Mapping'!$B$2:$B$200,MATCH($C79,'Club-Region Mapping'!$A$2:$A$200,0))))</f>
        <v>Buffalo Yacht Club</v>
      </c>
      <c r="E79" s="28" t="str">
        <f>IF($C79="","",IF(ISNA(MATCH($C79,'Club-Region Mapping'!$A$2:$A$200,0)),"NOT FOUND",INDEX('Club-Region Mapping'!$C$2:$C$200,MATCH($C79,'Club-Region Mapping'!$A$2:$A$200,0))))</f>
        <v>Buffalo</v>
      </c>
      <c r="F79" s="28">
        <f t="shared" si="10"/>
        <v>5</v>
      </c>
      <c r="G79" s="28">
        <f t="shared" si="11"/>
        <v>1</v>
      </c>
      <c r="H79" s="28" t="str">
        <f t="shared" si="12"/>
        <v>Yes</v>
      </c>
      <c r="I79" s="28">
        <f t="shared" si="13"/>
        <v>3</v>
      </c>
      <c r="J79" s="28" t="str">
        <f t="shared" si="14"/>
        <v>Yes</v>
      </c>
    </row>
    <row r="80" spans="1:10" x14ac:dyDescent="0.75">
      <c r="A80" s="27">
        <v>6</v>
      </c>
      <c r="B80" s="27" t="s">
        <v>135</v>
      </c>
      <c r="C80" s="27" t="s">
        <v>57</v>
      </c>
      <c r="D80" s="28" t="str">
        <f>IF($C80="","",IF(ISNA(MATCH($C80,'Club-Region Mapping'!$A$2:$A$200,0)),"NOT FOUND",INDEX('Club-Region Mapping'!$B$2:$B$200,MATCH($C80,'Club-Region Mapping'!$A$2:$A$200,0))))</f>
        <v>Erie Yacht Club</v>
      </c>
      <c r="E80" s="28" t="str">
        <f>IF($C80="","",IF(ISNA(MATCH($C80,'Club-Region Mapping'!$A$2:$A$200,0)),"NOT FOUND",INDEX('Club-Region Mapping'!$C$2:$C$200,MATCH($C80,'Club-Region Mapping'!$A$2:$A$200,0))))</f>
        <v>Erie</v>
      </c>
      <c r="F80" s="28">
        <f t="shared" si="10"/>
        <v>6</v>
      </c>
      <c r="G80" s="28">
        <f t="shared" si="11"/>
        <v>1</v>
      </c>
      <c r="H80" s="28" t="str">
        <f t="shared" si="12"/>
        <v>Yes</v>
      </c>
      <c r="I80" s="28">
        <f t="shared" si="13"/>
        <v>1</v>
      </c>
      <c r="J80" s="28" t="str">
        <f t="shared" si="14"/>
        <v>Yes</v>
      </c>
    </row>
    <row r="81" spans="1:10" x14ac:dyDescent="0.75">
      <c r="A81" s="27">
        <v>7</v>
      </c>
      <c r="B81" s="27" t="s">
        <v>189</v>
      </c>
      <c r="C81" s="27" t="s">
        <v>53</v>
      </c>
      <c r="D81" s="28" t="str">
        <f>IF($C81="","",IF(ISNA(MATCH($C81,'Club-Region Mapping'!$A$2:$A$200,0)),"NOT FOUND",INDEX('Club-Region Mapping'!$B$2:$B$200,MATCH($C81,'Club-Region Mapping'!$A$2:$A$200,0))))</f>
        <v>Buffalo Canoe Club</v>
      </c>
      <c r="E81" s="28" t="str">
        <f>IF($C81="","",IF(ISNA(MATCH($C81,'Club-Region Mapping'!$A$2:$A$200,0)),"NOT FOUND",INDEX('Club-Region Mapping'!$C$2:$C$200,MATCH($C81,'Club-Region Mapping'!$A$2:$A$200,0))))</f>
        <v>Buffalo</v>
      </c>
      <c r="F81" s="28">
        <f t="shared" si="10"/>
        <v>7</v>
      </c>
      <c r="G81" s="28">
        <f t="shared" si="11"/>
        <v>1</v>
      </c>
      <c r="H81" s="28" t="str">
        <f t="shared" si="12"/>
        <v>Yes</v>
      </c>
      <c r="I81" s="28">
        <f t="shared" si="13"/>
        <v>4</v>
      </c>
      <c r="J81" s="28" t="str">
        <f t="shared" si="14"/>
        <v>No</v>
      </c>
    </row>
    <row r="82" spans="1:10" x14ac:dyDescent="0.75">
      <c r="A82" s="27">
        <v>8</v>
      </c>
      <c r="B82" s="27" t="s">
        <v>203</v>
      </c>
      <c r="C82" s="27" t="s">
        <v>51</v>
      </c>
      <c r="D82" s="28">
        <f>IF($C82="","",IF(ISNA(MATCH($C82,'Club-Region Mapping'!$A$2:$A$200,0)),"NOT FOUND",INDEX('Club-Region Mapping'!$B$2:$B$200,MATCH($C82,'Club-Region Mapping'!$A$2:$A$200,0))))</f>
        <v>0</v>
      </c>
      <c r="E82" s="28" t="str">
        <f>IF($C82="","",IF(ISNA(MATCH($C82,'Club-Region Mapping'!$A$2:$A$200,0)),"NOT FOUND",INDEX('Club-Region Mapping'!$C$2:$C$200,MATCH($C82,'Club-Region Mapping'!$A$2:$A$200,0))))</f>
        <v>Buffalo</v>
      </c>
      <c r="F82" s="28">
        <f t="shared" si="10"/>
        <v>8</v>
      </c>
      <c r="G82" s="28">
        <f t="shared" si="11"/>
        <v>5</v>
      </c>
      <c r="H82" s="28" t="str">
        <f t="shared" si="12"/>
        <v>No</v>
      </c>
      <c r="I82" s="28">
        <f t="shared" si="13"/>
        <v>5</v>
      </c>
      <c r="J82" s="28" t="str">
        <f t="shared" si="14"/>
        <v>No</v>
      </c>
    </row>
    <row r="83" spans="1:10" x14ac:dyDescent="0.75">
      <c r="A83" s="27">
        <v>9</v>
      </c>
      <c r="B83" s="27" t="s">
        <v>139</v>
      </c>
      <c r="C83" s="27" t="s">
        <v>49</v>
      </c>
      <c r="D83" s="28" t="str">
        <f>IF($C83="","",IF(ISNA(MATCH($C83,'Club-Region Mapping'!$A$2:$A$200,0)),"NOT FOUND",INDEX('Club-Region Mapping'!$B$2:$B$200,MATCH($C83,'Club-Region Mapping'!$A$2:$A$200,0))))</f>
        <v>Buffalo Yacht Club</v>
      </c>
      <c r="E83" s="28" t="str">
        <f>IF($C83="","",IF(ISNA(MATCH($C83,'Club-Region Mapping'!$A$2:$A$200,0)),"NOT FOUND",INDEX('Club-Region Mapping'!$C$2:$C$200,MATCH($C83,'Club-Region Mapping'!$A$2:$A$200,0))))</f>
        <v>Buffalo</v>
      </c>
      <c r="F83" s="28">
        <f t="shared" si="10"/>
        <v>9</v>
      </c>
      <c r="G83" s="28">
        <f t="shared" si="11"/>
        <v>2</v>
      </c>
      <c r="H83" s="28" t="str">
        <f t="shared" si="12"/>
        <v>Yes</v>
      </c>
      <c r="I83" s="28">
        <f t="shared" si="13"/>
        <v>6</v>
      </c>
      <c r="J83" s="28" t="str">
        <f t="shared" si="14"/>
        <v>No</v>
      </c>
    </row>
    <row r="84" spans="1:10" x14ac:dyDescent="0.75">
      <c r="A84" s="27"/>
      <c r="B84" s="27"/>
      <c r="C84" s="27"/>
      <c r="D84" s="28" t="str">
        <f>IF($C84="","",IF(ISNA(MATCH($C84,'Club-Region Mapping'!$A$2:$A$200,0)),"NOT FOUND",INDEX('Club-Region Mapping'!$B$2:$B$200,MATCH($C84,'Club-Region Mapping'!$A$2:$A$200,0))))</f>
        <v/>
      </c>
      <c r="E84" s="28" t="str">
        <f>IF($C84="","",IF(ISNA(MATCH($C84,'Club-Region Mapping'!$A$2:$A$200,0)),"NOT FOUND",INDEX('Club-Region Mapping'!$C$2:$C$200,MATCH($C84,'Club-Region Mapping'!$A$2:$A$200,0))))</f>
        <v/>
      </c>
      <c r="F84" s="28" t="str">
        <f t="shared" si="10"/>
        <v/>
      </c>
      <c r="G84" s="28" t="str">
        <f t="shared" si="11"/>
        <v/>
      </c>
      <c r="H84" s="28" t="str">
        <f t="shared" si="12"/>
        <v/>
      </c>
      <c r="I84" s="28" t="str">
        <f t="shared" si="13"/>
        <v/>
      </c>
      <c r="J84" s="28" t="str">
        <f t="shared" si="14"/>
        <v/>
      </c>
    </row>
    <row r="85" spans="1:10" x14ac:dyDescent="0.75">
      <c r="A85" s="27"/>
      <c r="B85" s="27"/>
      <c r="C85" s="27"/>
      <c r="D85" s="28" t="str">
        <f>IF($C85="","",IF(ISNA(MATCH($C85,'Club-Region Mapping'!$A$2:$A$200,0)),"NOT FOUND",INDEX('Club-Region Mapping'!$B$2:$B$200,MATCH($C85,'Club-Region Mapping'!$A$2:$A$200,0))))</f>
        <v/>
      </c>
      <c r="E85" s="28" t="str">
        <f>IF($C85="","",IF(ISNA(MATCH($C85,'Club-Region Mapping'!$A$2:$A$200,0)),"NOT FOUND",INDEX('Club-Region Mapping'!$C$2:$C$200,MATCH($C85,'Club-Region Mapping'!$A$2:$A$200,0))))</f>
        <v/>
      </c>
      <c r="F85" s="28" t="str">
        <f t="shared" si="10"/>
        <v/>
      </c>
      <c r="G85" s="28" t="str">
        <f t="shared" si="11"/>
        <v/>
      </c>
      <c r="H85" s="28" t="str">
        <f t="shared" si="12"/>
        <v/>
      </c>
      <c r="I85" s="28" t="str">
        <f t="shared" si="13"/>
        <v/>
      </c>
      <c r="J85" s="28" t="str">
        <f t="shared" si="14"/>
        <v/>
      </c>
    </row>
    <row r="86" spans="1:10" x14ac:dyDescent="0.75">
      <c r="A86" s="27"/>
      <c r="B86" s="27"/>
      <c r="C86" s="27"/>
      <c r="D86" s="28" t="str">
        <f>IF($C86="","",IF(ISNA(MATCH($C86,'Club-Region Mapping'!$A$2:$A$200,0)),"NOT FOUND",INDEX('Club-Region Mapping'!$B$2:$B$200,MATCH($C86,'Club-Region Mapping'!$A$2:$A$200,0))))</f>
        <v/>
      </c>
      <c r="E86" s="28" t="str">
        <f>IF($C86="","",IF(ISNA(MATCH($C86,'Club-Region Mapping'!$A$2:$A$200,0)),"NOT FOUND",INDEX('Club-Region Mapping'!$C$2:$C$200,MATCH($C86,'Club-Region Mapping'!$A$2:$A$200,0))))</f>
        <v/>
      </c>
      <c r="F86" s="28" t="str">
        <f t="shared" si="10"/>
        <v/>
      </c>
      <c r="G86" s="28" t="str">
        <f t="shared" si="11"/>
        <v/>
      </c>
      <c r="H86" s="28" t="str">
        <f t="shared" si="12"/>
        <v/>
      </c>
      <c r="I86" s="28" t="str">
        <f t="shared" si="13"/>
        <v/>
      </c>
      <c r="J86" s="28" t="str">
        <f t="shared" si="14"/>
        <v/>
      </c>
    </row>
    <row r="87" spans="1:10" x14ac:dyDescent="0.75">
      <c r="A87" s="27"/>
      <c r="B87" s="27"/>
      <c r="C87" s="27"/>
      <c r="D87" s="28" t="str">
        <f>IF($C87="","",IF(ISNA(MATCH($C87,'Club-Region Mapping'!$A$2:$A$200,0)),"NOT FOUND",INDEX('Club-Region Mapping'!$B$2:$B$200,MATCH($C87,'Club-Region Mapping'!$A$2:$A$200,0))))</f>
        <v/>
      </c>
      <c r="E87" s="28" t="str">
        <f>IF($C87="","",IF(ISNA(MATCH($C87,'Club-Region Mapping'!$A$2:$A$200,0)),"NOT FOUND",INDEX('Club-Region Mapping'!$C$2:$C$200,MATCH($C87,'Club-Region Mapping'!$A$2:$A$200,0))))</f>
        <v/>
      </c>
      <c r="F87" s="28" t="str">
        <f t="shared" si="10"/>
        <v/>
      </c>
      <c r="G87" s="28" t="str">
        <f t="shared" si="11"/>
        <v/>
      </c>
      <c r="H87" s="28" t="str">
        <f t="shared" si="12"/>
        <v/>
      </c>
      <c r="I87" s="28" t="str">
        <f t="shared" si="13"/>
        <v/>
      </c>
      <c r="J87" s="28" t="str">
        <f t="shared" si="14"/>
        <v/>
      </c>
    </row>
    <row r="88" spans="1:10" x14ac:dyDescent="0.75">
      <c r="A88" s="27"/>
      <c r="B88" s="27"/>
      <c r="C88" s="27"/>
      <c r="D88" s="28" t="str">
        <f>IF($C88="","",IF(ISNA(MATCH($C88,'Club-Region Mapping'!$A$2:$A$200,0)),"NOT FOUND",INDEX('Club-Region Mapping'!$B$2:$B$200,MATCH($C88,'Club-Region Mapping'!$A$2:$A$200,0))))</f>
        <v/>
      </c>
      <c r="E88" s="28" t="str">
        <f>IF($C88="","",IF(ISNA(MATCH($C88,'Club-Region Mapping'!$A$2:$A$200,0)),"NOT FOUND",INDEX('Club-Region Mapping'!$C$2:$C$200,MATCH($C88,'Club-Region Mapping'!$A$2:$A$200,0))))</f>
        <v/>
      </c>
      <c r="F88" s="28" t="str">
        <f t="shared" si="10"/>
        <v/>
      </c>
      <c r="G88" s="28" t="str">
        <f t="shared" si="11"/>
        <v/>
      </c>
      <c r="H88" s="28" t="str">
        <f t="shared" si="12"/>
        <v/>
      </c>
      <c r="I88" s="28" t="str">
        <f t="shared" si="13"/>
        <v/>
      </c>
      <c r="J88" s="28" t="str">
        <f t="shared" si="14"/>
        <v/>
      </c>
    </row>
    <row r="89" spans="1:10" x14ac:dyDescent="0.75">
      <c r="A89" s="27"/>
      <c r="B89" s="27"/>
      <c r="C89" s="27"/>
      <c r="D89" s="28" t="str">
        <f>IF($C89="","",IF(ISNA(MATCH($C89,'Club-Region Mapping'!$A$2:$A$200,0)),"NOT FOUND",INDEX('Club-Region Mapping'!$B$2:$B$200,MATCH($C89,'Club-Region Mapping'!$A$2:$A$200,0))))</f>
        <v/>
      </c>
      <c r="E89" s="28" t="str">
        <f>IF($C89="","",IF(ISNA(MATCH($C89,'Club-Region Mapping'!$A$2:$A$200,0)),"NOT FOUND",INDEX('Club-Region Mapping'!$C$2:$C$200,MATCH($C89,'Club-Region Mapping'!$A$2:$A$200,0))))</f>
        <v/>
      </c>
      <c r="F89" s="28" t="str">
        <f t="shared" si="10"/>
        <v/>
      </c>
      <c r="G89" s="28" t="str">
        <f t="shared" si="11"/>
        <v/>
      </c>
      <c r="H89" s="28" t="str">
        <f t="shared" si="12"/>
        <v/>
      </c>
      <c r="I89" s="28" t="str">
        <f t="shared" si="13"/>
        <v/>
      </c>
      <c r="J89" s="28" t="str">
        <f t="shared" si="14"/>
        <v/>
      </c>
    </row>
    <row r="91" spans="1:10" x14ac:dyDescent="0.75">
      <c r="A91" s="2" t="s">
        <v>106</v>
      </c>
      <c r="B91" s="2"/>
      <c r="C91" s="2"/>
      <c r="D91" s="2"/>
      <c r="E91" s="2"/>
      <c r="F91" s="2"/>
      <c r="G91" s="2"/>
      <c r="H91" s="2"/>
      <c r="I91" s="2"/>
      <c r="J91" s="2"/>
    </row>
    <row r="92" spans="1:10" ht="24.75" x14ac:dyDescent="0.75">
      <c r="B92" s="29" t="s">
        <v>49</v>
      </c>
      <c r="C92" s="29" t="s">
        <v>57</v>
      </c>
      <c r="D92" s="29" t="s">
        <v>53</v>
      </c>
    </row>
    <row r="93" spans="1:10" x14ac:dyDescent="0.75">
      <c r="A93" s="28" t="s">
        <v>95</v>
      </c>
      <c r="B93" s="30">
        <f>COUNTIFS($D$75:$D$89,"Buffalo Yacht Club")</f>
        <v>2</v>
      </c>
      <c r="C93" s="30">
        <f>COUNTIFS($D$75:$D$89,"Erie Yacht Club")</f>
        <v>1</v>
      </c>
      <c r="D93" s="30">
        <f>COUNTIFS($D$75:$D$89,"Buffalo Canoe Club")</f>
        <v>1</v>
      </c>
    </row>
    <row r="94" spans="1:10" x14ac:dyDescent="0.75">
      <c r="A94" s="28" t="s">
        <v>96</v>
      </c>
      <c r="B94" s="30">
        <f>IF(COUNTA($B$75:$B$89)&gt;0,MAX(0,3-B93)*10,0)</f>
        <v>10</v>
      </c>
      <c r="C94" s="30">
        <f>IF(COUNTA($B$75:$B$89)&gt;0,MAX(0,3-C93)*10,0)</f>
        <v>20</v>
      </c>
      <c r="D94" s="30">
        <f>IF(COUNTA($B$75:$B$89)&gt;0,MAX(0,3-D93)*10,0)</f>
        <v>20</v>
      </c>
    </row>
    <row r="95" spans="1:10" x14ac:dyDescent="0.75">
      <c r="A95" s="31" t="s">
        <v>107</v>
      </c>
      <c r="B95" s="32">
        <f>SUMIFS($F$75:$F$89,$D$75:$D$89,"Buffalo Yacht Club",$H$75:$H$89,"Yes")+B94</f>
        <v>24</v>
      </c>
      <c r="C95" s="32">
        <f>SUMIFS($F$75:$F$89,$D$75:$D$89,"Erie Yacht Club",$H$75:$H$89,"Yes")+C94</f>
        <v>26</v>
      </c>
      <c r="D95" s="32">
        <f>SUMIFS($F$75:$F$89,$D$75:$D$89,"Buffalo Canoe Club",$H$75:$H$89,"Yes")+D94</f>
        <v>27</v>
      </c>
    </row>
    <row r="97" spans="1:10" x14ac:dyDescent="0.75">
      <c r="A97" s="5" t="s">
        <v>108</v>
      </c>
      <c r="B97" s="5"/>
      <c r="C97" s="5"/>
      <c r="D97" s="5"/>
      <c r="E97" s="5"/>
      <c r="F97" s="5"/>
      <c r="G97" s="5"/>
      <c r="H97" s="5"/>
      <c r="I97" s="5"/>
      <c r="J97" s="5"/>
    </row>
    <row r="98" spans="1:10" ht="24.75" x14ac:dyDescent="0.75">
      <c r="B98" s="33" t="s">
        <v>50</v>
      </c>
      <c r="C98" s="33" t="s">
        <v>58</v>
      </c>
      <c r="D98" s="33" t="s">
        <v>60</v>
      </c>
      <c r="E98" s="33" t="s">
        <v>70</v>
      </c>
      <c r="F98" s="33" t="s">
        <v>68</v>
      </c>
    </row>
    <row r="99" spans="1:10" x14ac:dyDescent="0.75">
      <c r="A99" s="34" t="s">
        <v>95</v>
      </c>
      <c r="B99" s="30">
        <f>COUNTIFS($E$75:$E$89,"Buffalo")</f>
        <v>6</v>
      </c>
      <c r="C99" s="30">
        <f>COUNTIFS($E$75:$E$89,"Erie")</f>
        <v>1</v>
      </c>
      <c r="D99" s="30">
        <f>COUNTIFS($E$75:$E$89,"Port Dover")</f>
        <v>2</v>
      </c>
      <c r="E99" s="30">
        <f>COUNTIFS($E$75:$E$89,"Dunkirk")</f>
        <v>0</v>
      </c>
      <c r="F99" s="30">
        <f>COUNTIFS($E$75:$E$89,"Port Colborne")</f>
        <v>0</v>
      </c>
    </row>
    <row r="100" spans="1:10" x14ac:dyDescent="0.75">
      <c r="A100" s="34" t="s">
        <v>96</v>
      </c>
      <c r="B100" s="30">
        <f>IF(COUNTA($B$75:$B$89)&gt;0,MAX(0,3-B99)*10,0)</f>
        <v>0</v>
      </c>
      <c r="C100" s="30">
        <f>IF(COUNTA($B$75:$B$89)&gt;0,MAX(0,3-C99)*10,0)</f>
        <v>20</v>
      </c>
      <c r="D100" s="30">
        <f>IF(COUNTA($B$75:$B$89)&gt;0,MAX(0,3-D99)*10,0)</f>
        <v>10</v>
      </c>
      <c r="E100" s="30">
        <f>IF(COUNTA($B$75:$B$89)&gt;0,MAX(0,3-E99)*10,0)</f>
        <v>30</v>
      </c>
      <c r="F100" s="30">
        <f>IF(COUNTA($B$75:$B$89)&gt;0,MAX(0,3-F99)*10,0)</f>
        <v>30</v>
      </c>
    </row>
    <row r="101" spans="1:10" x14ac:dyDescent="0.75">
      <c r="A101" s="34" t="s">
        <v>109</v>
      </c>
      <c r="B101" s="25">
        <f>SUMIFS($F$75:$F$89,$E$75:$E$89,"Buffalo",$J$75:$J$89,"Yes")+B100</f>
        <v>10</v>
      </c>
      <c r="C101" s="25">
        <f>SUMIFS($F$75:$F$89,$E$75:$E$89,"Erie",$J$75:$J$89,"Yes")+C100</f>
        <v>26</v>
      </c>
      <c r="D101" s="25">
        <f>SUMIFS($F$75:$F$89,$E$75:$E$89,"Port Dover",$J$75:$J$89,"Yes")+D100</f>
        <v>14.75</v>
      </c>
      <c r="E101" s="25">
        <f>SUMIFS($F$75:$F$89,$E$75:$E$89,"Dunkirk",$J$75:$J$89,"Yes")+E100</f>
        <v>30</v>
      </c>
      <c r="F101" s="25">
        <f>SUMIFS($F$75:$F$89,$E$75:$E$89,"Port Colborne",$J$75:$J$89,"Yes")+F100</f>
        <v>30</v>
      </c>
    </row>
    <row r="103" spans="1:10" ht="15.5" x14ac:dyDescent="0.75">
      <c r="A103" s="3" t="s">
        <v>110</v>
      </c>
      <c r="B103" s="3"/>
      <c r="C103" s="3"/>
      <c r="D103" s="3"/>
      <c r="E103" s="3"/>
      <c r="F103" s="3"/>
      <c r="G103" s="3"/>
      <c r="H103" s="3"/>
      <c r="I103" s="3"/>
      <c r="J103" s="3"/>
    </row>
    <row r="104" spans="1:10" ht="26" x14ac:dyDescent="0.75">
      <c r="A104" s="26" t="s">
        <v>84</v>
      </c>
      <c r="B104" s="26" t="s">
        <v>85</v>
      </c>
      <c r="C104" s="26" t="s">
        <v>86</v>
      </c>
      <c r="D104" s="26" t="s">
        <v>87</v>
      </c>
      <c r="E104" s="26" t="s">
        <v>88</v>
      </c>
      <c r="F104" s="26" t="s">
        <v>89</v>
      </c>
      <c r="G104" s="26" t="s">
        <v>90</v>
      </c>
      <c r="H104" s="26" t="s">
        <v>91</v>
      </c>
      <c r="I104" s="26" t="s">
        <v>92</v>
      </c>
      <c r="J104" s="26" t="s">
        <v>93</v>
      </c>
    </row>
    <row r="105" spans="1:10" x14ac:dyDescent="0.75">
      <c r="A105" s="27">
        <v>1</v>
      </c>
      <c r="B105" s="27" t="s">
        <v>151</v>
      </c>
      <c r="C105" s="27" t="s">
        <v>57</v>
      </c>
      <c r="D105" s="28" t="str">
        <f>IF($C105="","",IF(ISNA(MATCH($C105,'Club-Region Mapping'!$A$2:$A$200,0)),"NOT FOUND",INDEX('Club-Region Mapping'!$B$2:$B$200,MATCH($C105,'Club-Region Mapping'!$A$2:$A$200,0))))</f>
        <v>Erie Yacht Club</v>
      </c>
      <c r="E105" s="28" t="str">
        <f>IF($C105="","",IF(ISNA(MATCH($C105,'Club-Region Mapping'!$A$2:$A$200,0)),"NOT FOUND",INDEX('Club-Region Mapping'!$C$2:$C$200,MATCH($C105,'Club-Region Mapping'!$A$2:$A$200,0))))</f>
        <v>Erie</v>
      </c>
      <c r="F105" s="28">
        <f t="shared" ref="F105:F119" si="15">IF($A105="","",IF($A105=1,0.75,$A105))</f>
        <v>0.75</v>
      </c>
      <c r="G105" s="28">
        <f t="shared" ref="G105:G119" si="16">IF(OR($A105="",$D105="",$D105="NOT FOUND"),"",COUNTIFS($D$105:$D$119,$D105,$A$105:$A$119,"&lt;="&amp;$A105))</f>
        <v>1</v>
      </c>
      <c r="H105" s="28" t="str">
        <f t="shared" ref="H105:H119" si="17">IF($G105="","",IF($G105&lt;=3,"Yes","No"))</f>
        <v>Yes</v>
      </c>
      <c r="I105" s="28">
        <f t="shared" ref="I105:I119" si="18">IF(OR($A105="",$E105="",$E105="NOT FOUND"),"",COUNTIFS($E$105:$E$119,$E105,$A$105:$A$119,"&lt;="&amp;$A105))</f>
        <v>1</v>
      </c>
      <c r="J105" s="28" t="str">
        <f t="shared" ref="J105:J119" si="19">IF($I105="","",IF($I105&lt;=3,"Yes","No"))</f>
        <v>Yes</v>
      </c>
    </row>
    <row r="106" spans="1:10" x14ac:dyDescent="0.75">
      <c r="A106" s="27">
        <v>2</v>
      </c>
      <c r="B106" s="27" t="s">
        <v>142</v>
      </c>
      <c r="C106" s="27" t="s">
        <v>51</v>
      </c>
      <c r="D106" s="28">
        <f>IF($C106="","",IF(ISNA(MATCH($C106,'Club-Region Mapping'!$A$2:$A$200,0)),"NOT FOUND",INDEX('Club-Region Mapping'!$B$2:$B$200,MATCH($C106,'Club-Region Mapping'!$A$2:$A$200,0))))</f>
        <v>0</v>
      </c>
      <c r="E106" s="28" t="str">
        <f>IF($C106="","",IF(ISNA(MATCH($C106,'Club-Region Mapping'!$A$2:$A$200,0)),"NOT FOUND",INDEX('Club-Region Mapping'!$C$2:$C$200,MATCH($C106,'Club-Region Mapping'!$A$2:$A$200,0))))</f>
        <v>Buffalo</v>
      </c>
      <c r="F106" s="28">
        <f t="shared" si="15"/>
        <v>2</v>
      </c>
      <c r="G106" s="28">
        <f t="shared" si="16"/>
        <v>1</v>
      </c>
      <c r="H106" s="28" t="str">
        <f t="shared" si="17"/>
        <v>Yes</v>
      </c>
      <c r="I106" s="28">
        <f t="shared" si="18"/>
        <v>1</v>
      </c>
      <c r="J106" s="28" t="str">
        <f t="shared" si="19"/>
        <v>Yes</v>
      </c>
    </row>
    <row r="107" spans="1:10" x14ac:dyDescent="0.75">
      <c r="A107" s="27">
        <v>3</v>
      </c>
      <c r="B107" s="27" t="s">
        <v>194</v>
      </c>
      <c r="C107" s="27" t="s">
        <v>59</v>
      </c>
      <c r="D107" s="28">
        <f>IF($C107="","",IF(ISNA(MATCH($C107,'Club-Region Mapping'!$A$2:$A$200,0)),"NOT FOUND",INDEX('Club-Region Mapping'!$B$2:$B$200,MATCH($C107,'Club-Region Mapping'!$A$2:$A$200,0))))</f>
        <v>0</v>
      </c>
      <c r="E107" s="28" t="str">
        <f>IF($C107="","",IF(ISNA(MATCH($C107,'Club-Region Mapping'!$A$2:$A$200,0)),"NOT FOUND",INDEX('Club-Region Mapping'!$C$2:$C$200,MATCH($C107,'Club-Region Mapping'!$A$2:$A$200,0))))</f>
        <v>Port Dover</v>
      </c>
      <c r="F107" s="28">
        <f t="shared" si="15"/>
        <v>3</v>
      </c>
      <c r="G107" s="28">
        <f t="shared" si="16"/>
        <v>2</v>
      </c>
      <c r="H107" s="28" t="str">
        <f t="shared" si="17"/>
        <v>Yes</v>
      </c>
      <c r="I107" s="28">
        <f t="shared" si="18"/>
        <v>1</v>
      </c>
      <c r="J107" s="28" t="str">
        <f t="shared" si="19"/>
        <v>Yes</v>
      </c>
    </row>
    <row r="108" spans="1:10" x14ac:dyDescent="0.75">
      <c r="A108" s="27">
        <v>4</v>
      </c>
      <c r="B108" s="27" t="s">
        <v>173</v>
      </c>
      <c r="C108" s="27" t="s">
        <v>49</v>
      </c>
      <c r="D108" s="28" t="str">
        <f>IF($C108="","",IF(ISNA(MATCH($C108,'Club-Region Mapping'!$A$2:$A$200,0)),"NOT FOUND",INDEX('Club-Region Mapping'!$B$2:$B$200,MATCH($C108,'Club-Region Mapping'!$A$2:$A$200,0))))</f>
        <v>Buffalo Yacht Club</v>
      </c>
      <c r="E108" s="28" t="str">
        <f>IF($C108="","",IF(ISNA(MATCH($C108,'Club-Region Mapping'!$A$2:$A$200,0)),"NOT FOUND",INDEX('Club-Region Mapping'!$C$2:$C$200,MATCH($C108,'Club-Region Mapping'!$A$2:$A$200,0))))</f>
        <v>Buffalo</v>
      </c>
      <c r="F108" s="28">
        <f t="shared" si="15"/>
        <v>4</v>
      </c>
      <c r="G108" s="28">
        <f t="shared" si="16"/>
        <v>1</v>
      </c>
      <c r="H108" s="28" t="str">
        <f t="shared" si="17"/>
        <v>Yes</v>
      </c>
      <c r="I108" s="28">
        <f t="shared" si="18"/>
        <v>2</v>
      </c>
      <c r="J108" s="28" t="str">
        <f t="shared" si="19"/>
        <v>Yes</v>
      </c>
    </row>
    <row r="109" spans="1:10" x14ac:dyDescent="0.75">
      <c r="A109" s="27">
        <v>5</v>
      </c>
      <c r="B109" s="27" t="s">
        <v>193</v>
      </c>
      <c r="C109" s="27" t="s">
        <v>54</v>
      </c>
      <c r="D109" s="28">
        <f>IF($C109="","",IF(ISNA(MATCH($C109,'Club-Region Mapping'!$A$2:$A$200,0)),"NOT FOUND",INDEX('Club-Region Mapping'!$B$2:$B$200,MATCH($C109,'Club-Region Mapping'!$A$2:$A$200,0))))</f>
        <v>0</v>
      </c>
      <c r="E109" s="28" t="str">
        <f>IF($C109="","",IF(ISNA(MATCH($C109,'Club-Region Mapping'!$A$2:$A$200,0)),"NOT FOUND",INDEX('Club-Region Mapping'!$C$2:$C$200,MATCH($C109,'Club-Region Mapping'!$A$2:$A$200,0))))</f>
        <v>Buffalo</v>
      </c>
      <c r="F109" s="28">
        <f t="shared" si="15"/>
        <v>5</v>
      </c>
      <c r="G109" s="28">
        <f t="shared" si="16"/>
        <v>3</v>
      </c>
      <c r="H109" s="28" t="str">
        <f t="shared" si="17"/>
        <v>Yes</v>
      </c>
      <c r="I109" s="28">
        <f t="shared" si="18"/>
        <v>3</v>
      </c>
      <c r="J109" s="28" t="str">
        <f t="shared" si="19"/>
        <v>Yes</v>
      </c>
    </row>
    <row r="110" spans="1:10" x14ac:dyDescent="0.75">
      <c r="A110" s="27">
        <v>6</v>
      </c>
      <c r="B110" s="27" t="s">
        <v>149</v>
      </c>
      <c r="C110" s="27" t="s">
        <v>57</v>
      </c>
      <c r="D110" s="28" t="str">
        <f>IF($C110="","",IF(ISNA(MATCH($C110,'Club-Region Mapping'!$A$2:$A$200,0)),"NOT FOUND",INDEX('Club-Region Mapping'!$B$2:$B$200,MATCH($C110,'Club-Region Mapping'!$A$2:$A$200,0))))</f>
        <v>Erie Yacht Club</v>
      </c>
      <c r="E110" s="28" t="str">
        <f>IF($C110="","",IF(ISNA(MATCH($C110,'Club-Region Mapping'!$A$2:$A$200,0)),"NOT FOUND",INDEX('Club-Region Mapping'!$C$2:$C$200,MATCH($C110,'Club-Region Mapping'!$A$2:$A$200,0))))</f>
        <v>Erie</v>
      </c>
      <c r="F110" s="28">
        <f t="shared" si="15"/>
        <v>6</v>
      </c>
      <c r="G110" s="28">
        <f t="shared" si="16"/>
        <v>2</v>
      </c>
      <c r="H110" s="28" t="str">
        <f t="shared" si="17"/>
        <v>Yes</v>
      </c>
      <c r="I110" s="28">
        <f t="shared" si="18"/>
        <v>2</v>
      </c>
      <c r="J110" s="28" t="str">
        <f t="shared" si="19"/>
        <v>Yes</v>
      </c>
    </row>
    <row r="111" spans="1:10" x14ac:dyDescent="0.75">
      <c r="A111" s="27">
        <v>7</v>
      </c>
      <c r="B111" s="27" t="s">
        <v>196</v>
      </c>
      <c r="C111" s="27" t="s">
        <v>59</v>
      </c>
      <c r="D111" s="28">
        <f>IF($C111="","",IF(ISNA(MATCH($C111,'Club-Region Mapping'!$A$2:$A$200,0)),"NOT FOUND",INDEX('Club-Region Mapping'!$B$2:$B$200,MATCH($C111,'Club-Region Mapping'!$A$2:$A$200,0))))</f>
        <v>0</v>
      </c>
      <c r="E111" s="28" t="str">
        <f>IF($C111="","",IF(ISNA(MATCH($C111,'Club-Region Mapping'!$A$2:$A$200,0)),"NOT FOUND",INDEX('Club-Region Mapping'!$C$2:$C$200,MATCH($C111,'Club-Region Mapping'!$A$2:$A$200,0))))</f>
        <v>Port Dover</v>
      </c>
      <c r="F111" s="28">
        <f t="shared" si="15"/>
        <v>7</v>
      </c>
      <c r="G111" s="28">
        <f t="shared" si="16"/>
        <v>4</v>
      </c>
      <c r="H111" s="28" t="str">
        <f t="shared" si="17"/>
        <v>No</v>
      </c>
      <c r="I111" s="28">
        <f t="shared" si="18"/>
        <v>2</v>
      </c>
      <c r="J111" s="28" t="str">
        <f t="shared" si="19"/>
        <v>Yes</v>
      </c>
    </row>
    <row r="112" spans="1:10" x14ac:dyDescent="0.75">
      <c r="A112" s="27">
        <v>8</v>
      </c>
      <c r="B112" s="27" t="s">
        <v>144</v>
      </c>
      <c r="C112" s="27" t="s">
        <v>59</v>
      </c>
      <c r="D112" s="28">
        <f>IF($C112="","",IF(ISNA(MATCH($C112,'Club-Region Mapping'!$A$2:$A$200,0)),"NOT FOUND",INDEX('Club-Region Mapping'!$B$2:$B$200,MATCH($C112,'Club-Region Mapping'!$A$2:$A$200,0))))</f>
        <v>0</v>
      </c>
      <c r="E112" s="28" t="str">
        <f>IF($C112="","",IF(ISNA(MATCH($C112,'Club-Region Mapping'!$A$2:$A$200,0)),"NOT FOUND",INDEX('Club-Region Mapping'!$C$2:$C$200,MATCH($C112,'Club-Region Mapping'!$A$2:$A$200,0))))</f>
        <v>Port Dover</v>
      </c>
      <c r="F112" s="28">
        <f t="shared" si="15"/>
        <v>8</v>
      </c>
      <c r="G112" s="28">
        <f t="shared" si="16"/>
        <v>5</v>
      </c>
      <c r="H112" s="28" t="str">
        <f t="shared" si="17"/>
        <v>No</v>
      </c>
      <c r="I112" s="28">
        <f t="shared" si="18"/>
        <v>3</v>
      </c>
      <c r="J112" s="28" t="str">
        <f t="shared" si="19"/>
        <v>Yes</v>
      </c>
    </row>
    <row r="113" spans="1:10" x14ac:dyDescent="0.75">
      <c r="A113" s="27">
        <v>9</v>
      </c>
      <c r="B113" s="27" t="s">
        <v>174</v>
      </c>
      <c r="C113" s="27" t="s">
        <v>59</v>
      </c>
      <c r="D113" s="28">
        <f>IF($C113="","",IF(ISNA(MATCH($C113,'Club-Region Mapping'!$A$2:$A$200,0)),"NOT FOUND",INDEX('Club-Region Mapping'!$B$2:$B$200,MATCH($C113,'Club-Region Mapping'!$A$2:$A$200,0))))</f>
        <v>0</v>
      </c>
      <c r="E113" s="28" t="str">
        <f>IF($C113="","",IF(ISNA(MATCH($C113,'Club-Region Mapping'!$A$2:$A$200,0)),"NOT FOUND",INDEX('Club-Region Mapping'!$C$2:$C$200,MATCH($C113,'Club-Region Mapping'!$A$2:$A$200,0))))</f>
        <v>Port Dover</v>
      </c>
      <c r="F113" s="28">
        <f t="shared" si="15"/>
        <v>9</v>
      </c>
      <c r="G113" s="28">
        <f t="shared" si="16"/>
        <v>6</v>
      </c>
      <c r="H113" s="28" t="str">
        <f t="shared" si="17"/>
        <v>No</v>
      </c>
      <c r="I113" s="28">
        <f t="shared" si="18"/>
        <v>4</v>
      </c>
      <c r="J113" s="28" t="str">
        <f t="shared" si="19"/>
        <v>No</v>
      </c>
    </row>
    <row r="114" spans="1:10" x14ac:dyDescent="0.75">
      <c r="A114" s="27"/>
      <c r="B114" s="27"/>
      <c r="C114" s="27"/>
      <c r="D114" s="28" t="str">
        <f>IF($C114="","",IF(ISNA(MATCH($C114,'Club-Region Mapping'!$A$2:$A$200,0)),"NOT FOUND",INDEX('Club-Region Mapping'!$B$2:$B$200,MATCH($C114,'Club-Region Mapping'!$A$2:$A$200,0))))</f>
        <v/>
      </c>
      <c r="E114" s="28" t="str">
        <f>IF($C114="","",IF(ISNA(MATCH($C114,'Club-Region Mapping'!$A$2:$A$200,0)),"NOT FOUND",INDEX('Club-Region Mapping'!$C$2:$C$200,MATCH($C114,'Club-Region Mapping'!$A$2:$A$200,0))))</f>
        <v/>
      </c>
      <c r="F114" s="28" t="str">
        <f t="shared" si="15"/>
        <v/>
      </c>
      <c r="G114" s="28" t="str">
        <f t="shared" si="16"/>
        <v/>
      </c>
      <c r="H114" s="28" t="str">
        <f t="shared" si="17"/>
        <v/>
      </c>
      <c r="I114" s="28" t="str">
        <f t="shared" si="18"/>
        <v/>
      </c>
      <c r="J114" s="28" t="str">
        <f t="shared" si="19"/>
        <v/>
      </c>
    </row>
    <row r="115" spans="1:10" x14ac:dyDescent="0.75">
      <c r="A115" s="27"/>
      <c r="B115" s="27"/>
      <c r="C115" s="27"/>
      <c r="D115" s="28" t="str">
        <f>IF($C115="","",IF(ISNA(MATCH($C115,'Club-Region Mapping'!$A$2:$A$200,0)),"NOT FOUND",INDEX('Club-Region Mapping'!$B$2:$B$200,MATCH($C115,'Club-Region Mapping'!$A$2:$A$200,0))))</f>
        <v/>
      </c>
      <c r="E115" s="28" t="str">
        <f>IF($C115="","",IF(ISNA(MATCH($C115,'Club-Region Mapping'!$A$2:$A$200,0)),"NOT FOUND",INDEX('Club-Region Mapping'!$C$2:$C$200,MATCH($C115,'Club-Region Mapping'!$A$2:$A$200,0))))</f>
        <v/>
      </c>
      <c r="F115" s="28" t="str">
        <f t="shared" si="15"/>
        <v/>
      </c>
      <c r="G115" s="28" t="str">
        <f t="shared" si="16"/>
        <v/>
      </c>
      <c r="H115" s="28" t="str">
        <f t="shared" si="17"/>
        <v/>
      </c>
      <c r="I115" s="28" t="str">
        <f t="shared" si="18"/>
        <v/>
      </c>
      <c r="J115" s="28" t="str">
        <f t="shared" si="19"/>
        <v/>
      </c>
    </row>
    <row r="116" spans="1:10" x14ac:dyDescent="0.75">
      <c r="A116" s="27"/>
      <c r="B116" s="27"/>
      <c r="C116" s="27"/>
      <c r="D116" s="28" t="str">
        <f>IF($C116="","",IF(ISNA(MATCH($C116,'Club-Region Mapping'!$A$2:$A$200,0)),"NOT FOUND",INDEX('Club-Region Mapping'!$B$2:$B$200,MATCH($C116,'Club-Region Mapping'!$A$2:$A$200,0))))</f>
        <v/>
      </c>
      <c r="E116" s="28" t="str">
        <f>IF($C116="","",IF(ISNA(MATCH($C116,'Club-Region Mapping'!$A$2:$A$200,0)),"NOT FOUND",INDEX('Club-Region Mapping'!$C$2:$C$200,MATCH($C116,'Club-Region Mapping'!$A$2:$A$200,0))))</f>
        <v/>
      </c>
      <c r="F116" s="28" t="str">
        <f t="shared" si="15"/>
        <v/>
      </c>
      <c r="G116" s="28" t="str">
        <f t="shared" si="16"/>
        <v/>
      </c>
      <c r="H116" s="28" t="str">
        <f t="shared" si="17"/>
        <v/>
      </c>
      <c r="I116" s="28" t="str">
        <f t="shared" si="18"/>
        <v/>
      </c>
      <c r="J116" s="28" t="str">
        <f t="shared" si="19"/>
        <v/>
      </c>
    </row>
    <row r="117" spans="1:10" x14ac:dyDescent="0.75">
      <c r="A117" s="27"/>
      <c r="B117" s="27"/>
      <c r="C117" s="27"/>
      <c r="D117" s="28" t="str">
        <f>IF($C117="","",IF(ISNA(MATCH($C117,'Club-Region Mapping'!$A$2:$A$200,0)),"NOT FOUND",INDEX('Club-Region Mapping'!$B$2:$B$200,MATCH($C117,'Club-Region Mapping'!$A$2:$A$200,0))))</f>
        <v/>
      </c>
      <c r="E117" s="28" t="str">
        <f>IF($C117="","",IF(ISNA(MATCH($C117,'Club-Region Mapping'!$A$2:$A$200,0)),"NOT FOUND",INDEX('Club-Region Mapping'!$C$2:$C$200,MATCH($C117,'Club-Region Mapping'!$A$2:$A$200,0))))</f>
        <v/>
      </c>
      <c r="F117" s="28" t="str">
        <f t="shared" si="15"/>
        <v/>
      </c>
      <c r="G117" s="28" t="str">
        <f t="shared" si="16"/>
        <v/>
      </c>
      <c r="H117" s="28" t="str">
        <f t="shared" si="17"/>
        <v/>
      </c>
      <c r="I117" s="28" t="str">
        <f t="shared" si="18"/>
        <v/>
      </c>
      <c r="J117" s="28" t="str">
        <f t="shared" si="19"/>
        <v/>
      </c>
    </row>
    <row r="118" spans="1:10" x14ac:dyDescent="0.75">
      <c r="A118" s="27"/>
      <c r="B118" s="27"/>
      <c r="C118" s="27"/>
      <c r="D118" s="28" t="str">
        <f>IF($C118="","",IF(ISNA(MATCH($C118,'Club-Region Mapping'!$A$2:$A$200,0)),"NOT FOUND",INDEX('Club-Region Mapping'!$B$2:$B$200,MATCH($C118,'Club-Region Mapping'!$A$2:$A$200,0))))</f>
        <v/>
      </c>
      <c r="E118" s="28" t="str">
        <f>IF($C118="","",IF(ISNA(MATCH($C118,'Club-Region Mapping'!$A$2:$A$200,0)),"NOT FOUND",INDEX('Club-Region Mapping'!$C$2:$C$200,MATCH($C118,'Club-Region Mapping'!$A$2:$A$200,0))))</f>
        <v/>
      </c>
      <c r="F118" s="28" t="str">
        <f t="shared" si="15"/>
        <v/>
      </c>
      <c r="G118" s="28" t="str">
        <f t="shared" si="16"/>
        <v/>
      </c>
      <c r="H118" s="28" t="str">
        <f t="shared" si="17"/>
        <v/>
      </c>
      <c r="I118" s="28" t="str">
        <f t="shared" si="18"/>
        <v/>
      </c>
      <c r="J118" s="28" t="str">
        <f t="shared" si="19"/>
        <v/>
      </c>
    </row>
    <row r="119" spans="1:10" x14ac:dyDescent="0.75">
      <c r="A119" s="27"/>
      <c r="B119" s="27"/>
      <c r="C119" s="27"/>
      <c r="D119" s="28" t="str">
        <f>IF($C119="","",IF(ISNA(MATCH($C119,'Club-Region Mapping'!$A$2:$A$200,0)),"NOT FOUND",INDEX('Club-Region Mapping'!$B$2:$B$200,MATCH($C119,'Club-Region Mapping'!$A$2:$A$200,0))))</f>
        <v/>
      </c>
      <c r="E119" s="28" t="str">
        <f>IF($C119="","",IF(ISNA(MATCH($C119,'Club-Region Mapping'!$A$2:$A$200,0)),"NOT FOUND",INDEX('Club-Region Mapping'!$C$2:$C$200,MATCH($C119,'Club-Region Mapping'!$A$2:$A$200,0))))</f>
        <v/>
      </c>
      <c r="F119" s="28" t="str">
        <f t="shared" si="15"/>
        <v/>
      </c>
      <c r="G119" s="28" t="str">
        <f t="shared" si="16"/>
        <v/>
      </c>
      <c r="H119" s="28" t="str">
        <f t="shared" si="17"/>
        <v/>
      </c>
      <c r="I119" s="28" t="str">
        <f t="shared" si="18"/>
        <v/>
      </c>
      <c r="J119" s="28" t="str">
        <f t="shared" si="19"/>
        <v/>
      </c>
    </row>
    <row r="121" spans="1:10" x14ac:dyDescent="0.75">
      <c r="A121" s="2" t="s">
        <v>111</v>
      </c>
      <c r="B121" s="2"/>
      <c r="C121" s="2"/>
      <c r="D121" s="2"/>
      <c r="E121" s="2"/>
      <c r="F121" s="2"/>
      <c r="G121" s="2"/>
      <c r="H121" s="2"/>
      <c r="I121" s="2"/>
      <c r="J121" s="2"/>
    </row>
    <row r="122" spans="1:10" ht="24.75" x14ac:dyDescent="0.75">
      <c r="B122" s="29" t="s">
        <v>49</v>
      </c>
      <c r="C122" s="29" t="s">
        <v>57</v>
      </c>
      <c r="D122" s="29" t="s">
        <v>53</v>
      </c>
    </row>
    <row r="123" spans="1:10" x14ac:dyDescent="0.75">
      <c r="A123" s="28" t="s">
        <v>95</v>
      </c>
      <c r="B123" s="30">
        <f>COUNTIFS($D$105:$D$119,"Buffalo Yacht Club")</f>
        <v>1</v>
      </c>
      <c r="C123" s="30">
        <f>COUNTIFS($D$105:$D$119,"Erie Yacht Club")</f>
        <v>2</v>
      </c>
      <c r="D123" s="30">
        <f>COUNTIFS($D$105:$D$119,"Buffalo Canoe Club")</f>
        <v>0</v>
      </c>
    </row>
    <row r="124" spans="1:10" x14ac:dyDescent="0.75">
      <c r="A124" s="28" t="s">
        <v>96</v>
      </c>
      <c r="B124" s="30">
        <f>IF(COUNTA($B$105:$B$119)&gt;0,MAX(0,3-B123)*10,0)</f>
        <v>20</v>
      </c>
      <c r="C124" s="30">
        <f>IF(COUNTA($B$105:$B$119)&gt;0,MAX(0,3-C123)*10,0)</f>
        <v>10</v>
      </c>
      <c r="D124" s="30">
        <f>IF(COUNTA($B$105:$B$119)&gt;0,MAX(0,3-D123)*10,0)</f>
        <v>30</v>
      </c>
    </row>
    <row r="125" spans="1:10" x14ac:dyDescent="0.75">
      <c r="A125" s="31" t="s">
        <v>112</v>
      </c>
      <c r="B125" s="32">
        <f>SUMIFS($F$105:$F$119,$D$105:$D$119,"Buffalo Yacht Club",$H$105:$H$119,"Yes")+B124</f>
        <v>24</v>
      </c>
      <c r="C125" s="32">
        <f>SUMIFS($F$105:$F$119,$D$105:$D$119,"Erie Yacht Club",$H$105:$H$119,"Yes")+C124</f>
        <v>16.75</v>
      </c>
      <c r="D125" s="32">
        <f>SUMIFS($F$105:$F$119,$D$105:$D$119,"Buffalo Canoe Club",$H$105:$H$119,"Yes")+D124</f>
        <v>30</v>
      </c>
    </row>
    <row r="127" spans="1:10" x14ac:dyDescent="0.75">
      <c r="A127" s="5" t="s">
        <v>113</v>
      </c>
      <c r="B127" s="5"/>
      <c r="C127" s="5"/>
      <c r="D127" s="5"/>
      <c r="E127" s="5"/>
      <c r="F127" s="5"/>
      <c r="G127" s="5"/>
      <c r="H127" s="5"/>
      <c r="I127" s="5"/>
      <c r="J127" s="5"/>
    </row>
    <row r="128" spans="1:10" ht="24.75" x14ac:dyDescent="0.75">
      <c r="B128" s="33" t="s">
        <v>50</v>
      </c>
      <c r="C128" s="33" t="s">
        <v>58</v>
      </c>
      <c r="D128" s="33" t="s">
        <v>60</v>
      </c>
      <c r="E128" s="33" t="s">
        <v>70</v>
      </c>
      <c r="F128" s="33" t="s">
        <v>68</v>
      </c>
    </row>
    <row r="129" spans="1:10" x14ac:dyDescent="0.75">
      <c r="A129" s="34" t="s">
        <v>95</v>
      </c>
      <c r="B129" s="30">
        <f>COUNTIFS($E$105:$E$119,"Buffalo")</f>
        <v>3</v>
      </c>
      <c r="C129" s="30">
        <f>COUNTIFS($E$105:$E$119,"Erie")</f>
        <v>2</v>
      </c>
      <c r="D129" s="30">
        <f>COUNTIFS($E$105:$E$119,"Port Dover")</f>
        <v>4</v>
      </c>
      <c r="E129" s="30">
        <f>COUNTIFS($E$105:$E$119,"Dunkirk")</f>
        <v>0</v>
      </c>
      <c r="F129" s="30">
        <f>COUNTIFS($E$105:$E$119,"Port Colborne")</f>
        <v>0</v>
      </c>
    </row>
    <row r="130" spans="1:10" x14ac:dyDescent="0.75">
      <c r="A130" s="34" t="s">
        <v>96</v>
      </c>
      <c r="B130" s="30">
        <f>IF(COUNTA($B$105:$B$119)&gt;0,MAX(0,3-B129)*10,0)</f>
        <v>0</v>
      </c>
      <c r="C130" s="30">
        <f>IF(COUNTA($B$105:$B$119)&gt;0,MAX(0,3-C129)*10,0)</f>
        <v>10</v>
      </c>
      <c r="D130" s="30">
        <f>IF(COUNTA($B$105:$B$119)&gt;0,MAX(0,3-D129)*10,0)</f>
        <v>0</v>
      </c>
      <c r="E130" s="30">
        <f>IF(COUNTA($B$105:$B$119)&gt;0,MAX(0,3-E129)*10,0)</f>
        <v>30</v>
      </c>
      <c r="F130" s="30">
        <f>IF(COUNTA($B$105:$B$119)&gt;0,MAX(0,3-F129)*10,0)</f>
        <v>30</v>
      </c>
    </row>
    <row r="131" spans="1:10" x14ac:dyDescent="0.75">
      <c r="A131" s="34" t="s">
        <v>114</v>
      </c>
      <c r="B131" s="25">
        <f>SUMIFS($F$105:$F$119,$E$105:$E$119,"Buffalo",$J$105:$J$119,"Yes")+B130</f>
        <v>11</v>
      </c>
      <c r="C131" s="25">
        <f>SUMIFS($F$105:$F$119,$E$105:$E$119,"Erie",$J$105:$J$119,"Yes")+C130</f>
        <v>16.75</v>
      </c>
      <c r="D131" s="25">
        <f>SUMIFS($F$105:$F$119,$E$105:$E$119,"Port Dover",$J$105:$J$119,"Yes")+D130</f>
        <v>18</v>
      </c>
      <c r="E131" s="25">
        <f>SUMIFS($F$105:$F$119,$E$105:$E$119,"Dunkirk",$J$105:$J$119,"Yes")+E130</f>
        <v>30</v>
      </c>
      <c r="F131" s="25">
        <f>SUMIFS($F$105:$F$119,$E$105:$E$119,"Port Colborne",$J$105:$J$119,"Yes")+F130</f>
        <v>30</v>
      </c>
    </row>
    <row r="133" spans="1:10" ht="15.5" x14ac:dyDescent="0.75">
      <c r="A133" s="3" t="s">
        <v>115</v>
      </c>
      <c r="B133" s="3"/>
      <c r="C133" s="3"/>
      <c r="D133" s="3"/>
      <c r="E133" s="3"/>
      <c r="F133" s="3"/>
      <c r="G133" s="3"/>
      <c r="H133" s="3"/>
      <c r="I133" s="3"/>
      <c r="J133" s="3"/>
    </row>
    <row r="134" spans="1:10" ht="26" x14ac:dyDescent="0.75">
      <c r="A134" s="26" t="s">
        <v>84</v>
      </c>
      <c r="B134" s="26" t="s">
        <v>85</v>
      </c>
      <c r="C134" s="26" t="s">
        <v>86</v>
      </c>
      <c r="D134" s="26" t="s">
        <v>87</v>
      </c>
      <c r="E134" s="26" t="s">
        <v>88</v>
      </c>
      <c r="F134" s="26" t="s">
        <v>89</v>
      </c>
      <c r="G134" s="26" t="s">
        <v>90</v>
      </c>
      <c r="H134" s="26" t="s">
        <v>91</v>
      </c>
      <c r="I134" s="26" t="s">
        <v>92</v>
      </c>
      <c r="J134" s="26" t="s">
        <v>93</v>
      </c>
    </row>
    <row r="135" spans="1:10" x14ac:dyDescent="0.75">
      <c r="A135" s="27"/>
      <c r="B135" s="27"/>
      <c r="C135" s="27"/>
      <c r="D135" s="28" t="str">
        <f>IF($C135="","",IF(ISNA(MATCH($C135,'Club-Region Mapping'!$A$2:$A$200,0)),"NOT FOUND",INDEX('Club-Region Mapping'!$B$2:$B$200,MATCH($C135,'Club-Region Mapping'!$A$2:$A$200,0))))</f>
        <v/>
      </c>
      <c r="E135" s="28" t="str">
        <f>IF($C135="","",IF(ISNA(MATCH($C135,'Club-Region Mapping'!$A$2:$A$200,0)),"NOT FOUND",INDEX('Club-Region Mapping'!$C$2:$C$200,MATCH($C135,'Club-Region Mapping'!$A$2:$A$200,0))))</f>
        <v/>
      </c>
      <c r="F135" s="28" t="str">
        <f t="shared" ref="F135:F149" si="20">IF($A135="","",IF($A135=1,0.75,$A135))</f>
        <v/>
      </c>
      <c r="G135" s="28" t="str">
        <f t="shared" ref="G135:G149" si="21">IF(OR($A135="",$D135="",$D135="NOT FOUND"),"",COUNTIFS($D$135:$D$149,$D135,$A$135:$A$149,"&lt;="&amp;$A135))</f>
        <v/>
      </c>
      <c r="H135" s="28" t="str">
        <f t="shared" ref="H135:H149" si="22">IF($G135="","",IF($G135&lt;=3,"Yes","No"))</f>
        <v/>
      </c>
      <c r="I135" s="28" t="str">
        <f t="shared" ref="I135:I149" si="23">IF(OR($A135="",$E135="",$E135="NOT FOUND"),"",COUNTIFS($E$135:$E$149,$E135,$A$135:$A$149,"&lt;="&amp;$A135))</f>
        <v/>
      </c>
      <c r="J135" s="28" t="str">
        <f t="shared" ref="J135:J149" si="24">IF($I135="","",IF($I135&lt;=3,"Yes","No"))</f>
        <v/>
      </c>
    </row>
    <row r="136" spans="1:10" x14ac:dyDescent="0.75">
      <c r="A136" s="27"/>
      <c r="B136" s="27"/>
      <c r="C136" s="27"/>
      <c r="D136" s="28" t="str">
        <f>IF($C136="","",IF(ISNA(MATCH($C136,'Club-Region Mapping'!$A$2:$A$200,0)),"NOT FOUND",INDEX('Club-Region Mapping'!$B$2:$B$200,MATCH($C136,'Club-Region Mapping'!$A$2:$A$200,0))))</f>
        <v/>
      </c>
      <c r="E136" s="28" t="str">
        <f>IF($C136="","",IF(ISNA(MATCH($C136,'Club-Region Mapping'!$A$2:$A$200,0)),"NOT FOUND",INDEX('Club-Region Mapping'!$C$2:$C$200,MATCH($C136,'Club-Region Mapping'!$A$2:$A$200,0))))</f>
        <v/>
      </c>
      <c r="F136" s="28" t="str">
        <f t="shared" si="20"/>
        <v/>
      </c>
      <c r="G136" s="28" t="str">
        <f t="shared" si="21"/>
        <v/>
      </c>
      <c r="H136" s="28" t="str">
        <f t="shared" si="22"/>
        <v/>
      </c>
      <c r="I136" s="28" t="str">
        <f t="shared" si="23"/>
        <v/>
      </c>
      <c r="J136" s="28" t="str">
        <f t="shared" si="24"/>
        <v/>
      </c>
    </row>
    <row r="137" spans="1:10" x14ac:dyDescent="0.75">
      <c r="A137" s="27"/>
      <c r="B137" s="27"/>
      <c r="C137" s="27"/>
      <c r="D137" s="28" t="str">
        <f>IF($C137="","",IF(ISNA(MATCH($C137,'Club-Region Mapping'!$A$2:$A$200,0)),"NOT FOUND",INDEX('Club-Region Mapping'!$B$2:$B$200,MATCH($C137,'Club-Region Mapping'!$A$2:$A$200,0))))</f>
        <v/>
      </c>
      <c r="E137" s="28" t="str">
        <f>IF($C137="","",IF(ISNA(MATCH($C137,'Club-Region Mapping'!$A$2:$A$200,0)),"NOT FOUND",INDEX('Club-Region Mapping'!$C$2:$C$200,MATCH($C137,'Club-Region Mapping'!$A$2:$A$200,0))))</f>
        <v/>
      </c>
      <c r="F137" s="28" t="str">
        <f t="shared" si="20"/>
        <v/>
      </c>
      <c r="G137" s="28" t="str">
        <f t="shared" si="21"/>
        <v/>
      </c>
      <c r="H137" s="28" t="str">
        <f t="shared" si="22"/>
        <v/>
      </c>
      <c r="I137" s="28" t="str">
        <f t="shared" si="23"/>
        <v/>
      </c>
      <c r="J137" s="28" t="str">
        <f t="shared" si="24"/>
        <v/>
      </c>
    </row>
    <row r="138" spans="1:10" x14ac:dyDescent="0.75">
      <c r="A138" s="27"/>
      <c r="B138" s="27"/>
      <c r="C138" s="27"/>
      <c r="D138" s="28" t="str">
        <f>IF($C138="","",IF(ISNA(MATCH($C138,'Club-Region Mapping'!$A$2:$A$200,0)),"NOT FOUND",INDEX('Club-Region Mapping'!$B$2:$B$200,MATCH($C138,'Club-Region Mapping'!$A$2:$A$200,0))))</f>
        <v/>
      </c>
      <c r="E138" s="28" t="str">
        <f>IF($C138="","",IF(ISNA(MATCH($C138,'Club-Region Mapping'!$A$2:$A$200,0)),"NOT FOUND",INDEX('Club-Region Mapping'!$C$2:$C$200,MATCH($C138,'Club-Region Mapping'!$A$2:$A$200,0))))</f>
        <v/>
      </c>
      <c r="F138" s="28" t="str">
        <f t="shared" si="20"/>
        <v/>
      </c>
      <c r="G138" s="28" t="str">
        <f t="shared" si="21"/>
        <v/>
      </c>
      <c r="H138" s="28" t="str">
        <f t="shared" si="22"/>
        <v/>
      </c>
      <c r="I138" s="28" t="str">
        <f t="shared" si="23"/>
        <v/>
      </c>
      <c r="J138" s="28" t="str">
        <f t="shared" si="24"/>
        <v/>
      </c>
    </row>
    <row r="139" spans="1:10" x14ac:dyDescent="0.75">
      <c r="A139" s="27"/>
      <c r="B139" s="27"/>
      <c r="C139" s="27"/>
      <c r="D139" s="28" t="str">
        <f>IF($C139="","",IF(ISNA(MATCH($C139,'Club-Region Mapping'!$A$2:$A$200,0)),"NOT FOUND",INDEX('Club-Region Mapping'!$B$2:$B$200,MATCH($C139,'Club-Region Mapping'!$A$2:$A$200,0))))</f>
        <v/>
      </c>
      <c r="E139" s="28" t="str">
        <f>IF($C139="","",IF(ISNA(MATCH($C139,'Club-Region Mapping'!$A$2:$A$200,0)),"NOT FOUND",INDEX('Club-Region Mapping'!$C$2:$C$200,MATCH($C139,'Club-Region Mapping'!$A$2:$A$200,0))))</f>
        <v/>
      </c>
      <c r="F139" s="28" t="str">
        <f t="shared" si="20"/>
        <v/>
      </c>
      <c r="G139" s="28" t="str">
        <f t="shared" si="21"/>
        <v/>
      </c>
      <c r="H139" s="28" t="str">
        <f t="shared" si="22"/>
        <v/>
      </c>
      <c r="I139" s="28" t="str">
        <f t="shared" si="23"/>
        <v/>
      </c>
      <c r="J139" s="28" t="str">
        <f t="shared" si="24"/>
        <v/>
      </c>
    </row>
    <row r="140" spans="1:10" x14ac:dyDescent="0.75">
      <c r="A140" s="27"/>
      <c r="B140" s="27"/>
      <c r="C140" s="27"/>
      <c r="D140" s="28" t="str">
        <f>IF($C140="","",IF(ISNA(MATCH($C140,'Club-Region Mapping'!$A$2:$A$200,0)),"NOT FOUND",INDEX('Club-Region Mapping'!$B$2:$B$200,MATCH($C140,'Club-Region Mapping'!$A$2:$A$200,0))))</f>
        <v/>
      </c>
      <c r="E140" s="28" t="str">
        <f>IF($C140="","",IF(ISNA(MATCH($C140,'Club-Region Mapping'!$A$2:$A$200,0)),"NOT FOUND",INDEX('Club-Region Mapping'!$C$2:$C$200,MATCH($C140,'Club-Region Mapping'!$A$2:$A$200,0))))</f>
        <v/>
      </c>
      <c r="F140" s="28" t="str">
        <f t="shared" si="20"/>
        <v/>
      </c>
      <c r="G140" s="28" t="str">
        <f t="shared" si="21"/>
        <v/>
      </c>
      <c r="H140" s="28" t="str">
        <f t="shared" si="22"/>
        <v/>
      </c>
      <c r="I140" s="28" t="str">
        <f t="shared" si="23"/>
        <v/>
      </c>
      <c r="J140" s="28" t="str">
        <f t="shared" si="24"/>
        <v/>
      </c>
    </row>
    <row r="141" spans="1:10" x14ac:dyDescent="0.75">
      <c r="A141" s="27"/>
      <c r="B141" s="27"/>
      <c r="C141" s="27"/>
      <c r="D141" s="28" t="str">
        <f>IF($C141="","",IF(ISNA(MATCH($C141,'Club-Region Mapping'!$A$2:$A$200,0)),"NOT FOUND",INDEX('Club-Region Mapping'!$B$2:$B$200,MATCH($C141,'Club-Region Mapping'!$A$2:$A$200,0))))</f>
        <v/>
      </c>
      <c r="E141" s="28" t="str">
        <f>IF($C141="","",IF(ISNA(MATCH($C141,'Club-Region Mapping'!$A$2:$A$200,0)),"NOT FOUND",INDEX('Club-Region Mapping'!$C$2:$C$200,MATCH($C141,'Club-Region Mapping'!$A$2:$A$200,0))))</f>
        <v/>
      </c>
      <c r="F141" s="28" t="str">
        <f t="shared" si="20"/>
        <v/>
      </c>
      <c r="G141" s="28" t="str">
        <f t="shared" si="21"/>
        <v/>
      </c>
      <c r="H141" s="28" t="str">
        <f t="shared" si="22"/>
        <v/>
      </c>
      <c r="I141" s="28" t="str">
        <f t="shared" si="23"/>
        <v/>
      </c>
      <c r="J141" s="28" t="str">
        <f t="shared" si="24"/>
        <v/>
      </c>
    </row>
    <row r="142" spans="1:10" x14ac:dyDescent="0.75">
      <c r="A142" s="27"/>
      <c r="B142" s="27"/>
      <c r="C142" s="27"/>
      <c r="D142" s="28" t="str">
        <f>IF($C142="","",IF(ISNA(MATCH($C142,'Club-Region Mapping'!$A$2:$A$200,0)),"NOT FOUND",INDEX('Club-Region Mapping'!$B$2:$B$200,MATCH($C142,'Club-Region Mapping'!$A$2:$A$200,0))))</f>
        <v/>
      </c>
      <c r="E142" s="28" t="str">
        <f>IF($C142="","",IF(ISNA(MATCH($C142,'Club-Region Mapping'!$A$2:$A$200,0)),"NOT FOUND",INDEX('Club-Region Mapping'!$C$2:$C$200,MATCH($C142,'Club-Region Mapping'!$A$2:$A$200,0))))</f>
        <v/>
      </c>
      <c r="F142" s="28" t="str">
        <f t="shared" si="20"/>
        <v/>
      </c>
      <c r="G142" s="28" t="str">
        <f t="shared" si="21"/>
        <v/>
      </c>
      <c r="H142" s="28" t="str">
        <f t="shared" si="22"/>
        <v/>
      </c>
      <c r="I142" s="28" t="str">
        <f t="shared" si="23"/>
        <v/>
      </c>
      <c r="J142" s="28" t="str">
        <f t="shared" si="24"/>
        <v/>
      </c>
    </row>
    <row r="143" spans="1:10" x14ac:dyDescent="0.75">
      <c r="A143" s="27"/>
      <c r="B143" s="27"/>
      <c r="C143" s="27"/>
      <c r="D143" s="28" t="str">
        <f>IF($C143="","",IF(ISNA(MATCH($C143,'Club-Region Mapping'!$A$2:$A$200,0)),"NOT FOUND",INDEX('Club-Region Mapping'!$B$2:$B$200,MATCH($C143,'Club-Region Mapping'!$A$2:$A$200,0))))</f>
        <v/>
      </c>
      <c r="E143" s="28" t="str">
        <f>IF($C143="","",IF(ISNA(MATCH($C143,'Club-Region Mapping'!$A$2:$A$200,0)),"NOT FOUND",INDEX('Club-Region Mapping'!$C$2:$C$200,MATCH($C143,'Club-Region Mapping'!$A$2:$A$200,0))))</f>
        <v/>
      </c>
      <c r="F143" s="28" t="str">
        <f t="shared" si="20"/>
        <v/>
      </c>
      <c r="G143" s="28" t="str">
        <f t="shared" si="21"/>
        <v/>
      </c>
      <c r="H143" s="28" t="str">
        <f t="shared" si="22"/>
        <v/>
      </c>
      <c r="I143" s="28" t="str">
        <f t="shared" si="23"/>
        <v/>
      </c>
      <c r="J143" s="28" t="str">
        <f t="shared" si="24"/>
        <v/>
      </c>
    </row>
    <row r="144" spans="1:10" x14ac:dyDescent="0.75">
      <c r="A144" s="27"/>
      <c r="B144" s="27"/>
      <c r="C144" s="27"/>
      <c r="D144" s="28" t="str">
        <f>IF($C144="","",IF(ISNA(MATCH($C144,'Club-Region Mapping'!$A$2:$A$200,0)),"NOT FOUND",INDEX('Club-Region Mapping'!$B$2:$B$200,MATCH($C144,'Club-Region Mapping'!$A$2:$A$200,0))))</f>
        <v/>
      </c>
      <c r="E144" s="28" t="str">
        <f>IF($C144="","",IF(ISNA(MATCH($C144,'Club-Region Mapping'!$A$2:$A$200,0)),"NOT FOUND",INDEX('Club-Region Mapping'!$C$2:$C$200,MATCH($C144,'Club-Region Mapping'!$A$2:$A$200,0))))</f>
        <v/>
      </c>
      <c r="F144" s="28" t="str">
        <f t="shared" si="20"/>
        <v/>
      </c>
      <c r="G144" s="28" t="str">
        <f t="shared" si="21"/>
        <v/>
      </c>
      <c r="H144" s="28" t="str">
        <f t="shared" si="22"/>
        <v/>
      </c>
      <c r="I144" s="28" t="str">
        <f t="shared" si="23"/>
        <v/>
      </c>
      <c r="J144" s="28" t="str">
        <f t="shared" si="24"/>
        <v/>
      </c>
    </row>
    <row r="145" spans="1:10" x14ac:dyDescent="0.75">
      <c r="A145" s="27"/>
      <c r="B145" s="27"/>
      <c r="C145" s="27"/>
      <c r="D145" s="28" t="str">
        <f>IF($C145="","",IF(ISNA(MATCH($C145,'Club-Region Mapping'!$A$2:$A$200,0)),"NOT FOUND",INDEX('Club-Region Mapping'!$B$2:$B$200,MATCH($C145,'Club-Region Mapping'!$A$2:$A$200,0))))</f>
        <v/>
      </c>
      <c r="E145" s="28" t="str">
        <f>IF($C145="","",IF(ISNA(MATCH($C145,'Club-Region Mapping'!$A$2:$A$200,0)),"NOT FOUND",INDEX('Club-Region Mapping'!$C$2:$C$200,MATCH($C145,'Club-Region Mapping'!$A$2:$A$200,0))))</f>
        <v/>
      </c>
      <c r="F145" s="28" t="str">
        <f t="shared" si="20"/>
        <v/>
      </c>
      <c r="G145" s="28" t="str">
        <f t="shared" si="21"/>
        <v/>
      </c>
      <c r="H145" s="28" t="str">
        <f t="shared" si="22"/>
        <v/>
      </c>
      <c r="I145" s="28" t="str">
        <f t="shared" si="23"/>
        <v/>
      </c>
      <c r="J145" s="28" t="str">
        <f t="shared" si="24"/>
        <v/>
      </c>
    </row>
    <row r="146" spans="1:10" x14ac:dyDescent="0.75">
      <c r="A146" s="27"/>
      <c r="B146" s="27"/>
      <c r="C146" s="27"/>
      <c r="D146" s="28" t="str">
        <f>IF($C146="","",IF(ISNA(MATCH($C146,'Club-Region Mapping'!$A$2:$A$200,0)),"NOT FOUND",INDEX('Club-Region Mapping'!$B$2:$B$200,MATCH($C146,'Club-Region Mapping'!$A$2:$A$200,0))))</f>
        <v/>
      </c>
      <c r="E146" s="28" t="str">
        <f>IF($C146="","",IF(ISNA(MATCH($C146,'Club-Region Mapping'!$A$2:$A$200,0)),"NOT FOUND",INDEX('Club-Region Mapping'!$C$2:$C$200,MATCH($C146,'Club-Region Mapping'!$A$2:$A$200,0))))</f>
        <v/>
      </c>
      <c r="F146" s="28" t="str">
        <f t="shared" si="20"/>
        <v/>
      </c>
      <c r="G146" s="28" t="str">
        <f t="shared" si="21"/>
        <v/>
      </c>
      <c r="H146" s="28" t="str">
        <f t="shared" si="22"/>
        <v/>
      </c>
      <c r="I146" s="28" t="str">
        <f t="shared" si="23"/>
        <v/>
      </c>
      <c r="J146" s="28" t="str">
        <f t="shared" si="24"/>
        <v/>
      </c>
    </row>
    <row r="147" spans="1:10" x14ac:dyDescent="0.75">
      <c r="A147" s="27"/>
      <c r="B147" s="27"/>
      <c r="C147" s="27"/>
      <c r="D147" s="28" t="str">
        <f>IF($C147="","",IF(ISNA(MATCH($C147,'Club-Region Mapping'!$A$2:$A$200,0)),"NOT FOUND",INDEX('Club-Region Mapping'!$B$2:$B$200,MATCH($C147,'Club-Region Mapping'!$A$2:$A$200,0))))</f>
        <v/>
      </c>
      <c r="E147" s="28" t="str">
        <f>IF($C147="","",IF(ISNA(MATCH($C147,'Club-Region Mapping'!$A$2:$A$200,0)),"NOT FOUND",INDEX('Club-Region Mapping'!$C$2:$C$200,MATCH($C147,'Club-Region Mapping'!$A$2:$A$200,0))))</f>
        <v/>
      </c>
      <c r="F147" s="28" t="str">
        <f t="shared" si="20"/>
        <v/>
      </c>
      <c r="G147" s="28" t="str">
        <f t="shared" si="21"/>
        <v/>
      </c>
      <c r="H147" s="28" t="str">
        <f t="shared" si="22"/>
        <v/>
      </c>
      <c r="I147" s="28" t="str">
        <f t="shared" si="23"/>
        <v/>
      </c>
      <c r="J147" s="28" t="str">
        <f t="shared" si="24"/>
        <v/>
      </c>
    </row>
    <row r="148" spans="1:10" x14ac:dyDescent="0.75">
      <c r="A148" s="27"/>
      <c r="B148" s="27"/>
      <c r="C148" s="27"/>
      <c r="D148" s="28" t="str">
        <f>IF($C148="","",IF(ISNA(MATCH($C148,'Club-Region Mapping'!$A$2:$A$200,0)),"NOT FOUND",INDEX('Club-Region Mapping'!$B$2:$B$200,MATCH($C148,'Club-Region Mapping'!$A$2:$A$200,0))))</f>
        <v/>
      </c>
      <c r="E148" s="28" t="str">
        <f>IF($C148="","",IF(ISNA(MATCH($C148,'Club-Region Mapping'!$A$2:$A$200,0)),"NOT FOUND",INDEX('Club-Region Mapping'!$C$2:$C$200,MATCH($C148,'Club-Region Mapping'!$A$2:$A$200,0))))</f>
        <v/>
      </c>
      <c r="F148" s="28" t="str">
        <f t="shared" si="20"/>
        <v/>
      </c>
      <c r="G148" s="28" t="str">
        <f t="shared" si="21"/>
        <v/>
      </c>
      <c r="H148" s="28" t="str">
        <f t="shared" si="22"/>
        <v/>
      </c>
      <c r="I148" s="28" t="str">
        <f t="shared" si="23"/>
        <v/>
      </c>
      <c r="J148" s="28" t="str">
        <f t="shared" si="24"/>
        <v/>
      </c>
    </row>
    <row r="149" spans="1:10" x14ac:dyDescent="0.75">
      <c r="A149" s="27"/>
      <c r="B149" s="27"/>
      <c r="C149" s="27"/>
      <c r="D149" s="28" t="str">
        <f>IF($C149="","",IF(ISNA(MATCH($C149,'Club-Region Mapping'!$A$2:$A$200,0)),"NOT FOUND",INDEX('Club-Region Mapping'!$B$2:$B$200,MATCH($C149,'Club-Region Mapping'!$A$2:$A$200,0))))</f>
        <v/>
      </c>
      <c r="E149" s="28" t="str">
        <f>IF($C149="","",IF(ISNA(MATCH($C149,'Club-Region Mapping'!$A$2:$A$200,0)),"NOT FOUND",INDEX('Club-Region Mapping'!$C$2:$C$200,MATCH($C149,'Club-Region Mapping'!$A$2:$A$200,0))))</f>
        <v/>
      </c>
      <c r="F149" s="28" t="str">
        <f t="shared" si="20"/>
        <v/>
      </c>
      <c r="G149" s="28" t="str">
        <f t="shared" si="21"/>
        <v/>
      </c>
      <c r="H149" s="28" t="str">
        <f t="shared" si="22"/>
        <v/>
      </c>
      <c r="I149" s="28" t="str">
        <f t="shared" si="23"/>
        <v/>
      </c>
      <c r="J149" s="28" t="str">
        <f t="shared" si="24"/>
        <v/>
      </c>
    </row>
    <row r="151" spans="1:10" x14ac:dyDescent="0.75">
      <c r="A151" s="2" t="s">
        <v>116</v>
      </c>
      <c r="B151" s="2"/>
      <c r="C151" s="2"/>
      <c r="D151" s="2"/>
      <c r="E151" s="2"/>
      <c r="F151" s="2"/>
      <c r="G151" s="2"/>
      <c r="H151" s="2"/>
      <c r="I151" s="2"/>
      <c r="J151" s="2"/>
    </row>
    <row r="152" spans="1:10" ht="24.75" x14ac:dyDescent="0.75">
      <c r="B152" s="29" t="s">
        <v>49</v>
      </c>
      <c r="C152" s="29" t="s">
        <v>57</v>
      </c>
      <c r="D152" s="29" t="s">
        <v>53</v>
      </c>
    </row>
    <row r="153" spans="1:10" x14ac:dyDescent="0.75">
      <c r="A153" s="28" t="s">
        <v>95</v>
      </c>
      <c r="B153" s="30">
        <f>COUNTIFS($D$135:$D$149,"Buffalo Yacht Club")</f>
        <v>0</v>
      </c>
      <c r="C153" s="30">
        <f>COUNTIFS($D$135:$D$149,"Erie Yacht Club")</f>
        <v>0</v>
      </c>
      <c r="D153" s="30">
        <f>COUNTIFS($D$135:$D$149,"Buffalo Canoe Club")</f>
        <v>0</v>
      </c>
    </row>
    <row r="154" spans="1:10" x14ac:dyDescent="0.75">
      <c r="A154" s="28" t="s">
        <v>96</v>
      </c>
      <c r="B154" s="30">
        <f>IF(COUNTA($B$135:$B$149)&gt;0,MAX(0,3-B153)*10,0)</f>
        <v>0</v>
      </c>
      <c r="C154" s="30">
        <f>IF(COUNTA($B$135:$B$149)&gt;0,MAX(0,3-C153)*10,0)</f>
        <v>0</v>
      </c>
      <c r="D154" s="30">
        <f>IF(COUNTA($B$135:$B$149)&gt;0,MAX(0,3-D153)*10,0)</f>
        <v>0</v>
      </c>
    </row>
    <row r="155" spans="1:10" x14ac:dyDescent="0.75">
      <c r="A155" s="31" t="s">
        <v>117</v>
      </c>
      <c r="B155" s="32">
        <f>SUMIFS($F$135:$F$149,$D$135:$D$149,"Buffalo Yacht Club",$H$135:$H$149,"Yes")+B154</f>
        <v>0</v>
      </c>
      <c r="C155" s="32">
        <f>SUMIFS($F$135:$F$149,$D$135:$D$149,"Erie Yacht Club",$H$135:$H$149,"Yes")+C154</f>
        <v>0</v>
      </c>
      <c r="D155" s="32">
        <f>SUMIFS($F$135:$F$149,$D$135:$D$149,"Buffalo Canoe Club",$H$135:$H$149,"Yes")+D154</f>
        <v>0</v>
      </c>
    </row>
    <row r="157" spans="1:10" x14ac:dyDescent="0.75">
      <c r="A157" s="5" t="s">
        <v>118</v>
      </c>
      <c r="B157" s="5"/>
      <c r="C157" s="5"/>
      <c r="D157" s="5"/>
      <c r="E157" s="5"/>
      <c r="F157" s="5"/>
      <c r="G157" s="5"/>
      <c r="H157" s="5"/>
      <c r="I157" s="5"/>
      <c r="J157" s="5"/>
    </row>
    <row r="158" spans="1:10" ht="24.75" x14ac:dyDescent="0.75">
      <c r="B158" s="33" t="s">
        <v>50</v>
      </c>
      <c r="C158" s="33" t="s">
        <v>58</v>
      </c>
      <c r="D158" s="33" t="s">
        <v>60</v>
      </c>
      <c r="E158" s="33" t="s">
        <v>70</v>
      </c>
      <c r="F158" s="33" t="s">
        <v>68</v>
      </c>
    </row>
    <row r="159" spans="1:10" x14ac:dyDescent="0.75">
      <c r="A159" s="34" t="s">
        <v>95</v>
      </c>
      <c r="B159" s="30">
        <f>COUNTIFS($E$135:$E$149,"Buffalo")</f>
        <v>0</v>
      </c>
      <c r="C159" s="30">
        <f>COUNTIFS($E$135:$E$149,"Erie")</f>
        <v>0</v>
      </c>
      <c r="D159" s="30">
        <f>COUNTIFS($E$135:$E$149,"Port Dover")</f>
        <v>0</v>
      </c>
      <c r="E159" s="30">
        <f>COUNTIFS($E$135:$E$149,"Dunkirk")</f>
        <v>0</v>
      </c>
      <c r="F159" s="30">
        <f>COUNTIFS($E$135:$E$149,"Port Colborne")</f>
        <v>0</v>
      </c>
    </row>
    <row r="160" spans="1:10" x14ac:dyDescent="0.75">
      <c r="A160" s="34" t="s">
        <v>96</v>
      </c>
      <c r="B160" s="30">
        <f>IF(COUNTA($B$135:$B$149)&gt;0,MAX(0,3-B159)*10,0)</f>
        <v>0</v>
      </c>
      <c r="C160" s="30">
        <f>IF(COUNTA($B$135:$B$149)&gt;0,MAX(0,3-C159)*10,0)</f>
        <v>0</v>
      </c>
      <c r="D160" s="30">
        <f>IF(COUNTA($B$135:$B$149)&gt;0,MAX(0,3-D159)*10,0)</f>
        <v>0</v>
      </c>
      <c r="E160" s="30">
        <f>IF(COUNTA($B$135:$B$149)&gt;0,MAX(0,3-E159)*10,0)</f>
        <v>0</v>
      </c>
      <c r="F160" s="30">
        <f>IF(COUNTA($B$135:$B$149)&gt;0,MAX(0,3-F159)*10,0)</f>
        <v>0</v>
      </c>
    </row>
    <row r="161" spans="1:6" x14ac:dyDescent="0.75">
      <c r="A161" s="34" t="s">
        <v>119</v>
      </c>
      <c r="B161" s="25">
        <f>SUMIFS($F$135:$F$149,$E$135:$E$149,"Buffalo",$J$135:$J$149,"Yes")+B160</f>
        <v>0</v>
      </c>
      <c r="C161" s="25">
        <f>SUMIFS($F$135:$F$149,$E$135:$E$149,"Erie",$J$135:$J$149,"Yes")+C160</f>
        <v>0</v>
      </c>
      <c r="D161" s="25">
        <f>SUMIFS($F$135:$F$149,$E$135:$E$149,"Port Dover",$J$135:$J$149,"Yes")+D160</f>
        <v>0</v>
      </c>
      <c r="E161" s="25">
        <f>SUMIFS($F$135:$F$149,$E$135:$E$149,"Dunkirk",$J$135:$J$149,"Yes")+E160</f>
        <v>0</v>
      </c>
      <c r="F161" s="25">
        <f>SUMIFS($F$135:$F$149,$E$135:$E$149,"Port Colborne",$J$135:$J$149,"Yes")+F160</f>
        <v>0</v>
      </c>
    </row>
  </sheetData>
  <mergeCells count="20">
    <mergeCell ref="A121:J121"/>
    <mergeCell ref="A127:J127"/>
    <mergeCell ref="A133:J133"/>
    <mergeCell ref="A151:J151"/>
    <mergeCell ref="A157:J157"/>
    <mergeCell ref="A67:J67"/>
    <mergeCell ref="A73:J73"/>
    <mergeCell ref="A91:J91"/>
    <mergeCell ref="A97:J97"/>
    <mergeCell ref="A103:J103"/>
    <mergeCell ref="A13:J13"/>
    <mergeCell ref="A31:J31"/>
    <mergeCell ref="A37:J37"/>
    <mergeCell ref="A43:J43"/>
    <mergeCell ref="A61:J61"/>
    <mergeCell ref="A1:J1"/>
    <mergeCell ref="A3:J3"/>
    <mergeCell ref="B6:D6"/>
    <mergeCell ref="A8:J8"/>
    <mergeCell ref="B11:D11"/>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1"/>
  <sheetViews>
    <sheetView showGridLines="0" zoomScaleNormal="100" workbookViewId="0">
      <selection activeCell="F33" sqref="F33"/>
    </sheetView>
  </sheetViews>
  <sheetFormatPr defaultColWidth="8.6796875" defaultRowHeight="14.75" x14ac:dyDescent="0.75"/>
  <cols>
    <col min="1" max="1" width="39.86328125" bestFit="1" customWidth="1"/>
    <col min="2" max="2" width="22" customWidth="1"/>
    <col min="3" max="3" width="34" customWidth="1"/>
    <col min="4" max="4" width="19.31640625" bestFit="1" customWidth="1"/>
    <col min="5" max="5" width="12" customWidth="1"/>
    <col min="6" max="10" width="9" customWidth="1"/>
  </cols>
  <sheetData>
    <row r="1" spans="1:10" ht="21.75" customHeight="1" x14ac:dyDescent="0.75">
      <c r="A1" s="8" t="s">
        <v>204</v>
      </c>
      <c r="B1" s="8"/>
      <c r="C1" s="8"/>
      <c r="D1" s="8"/>
      <c r="E1" s="8"/>
      <c r="F1" s="8"/>
      <c r="G1" s="8"/>
      <c r="H1" s="8"/>
      <c r="I1" s="8"/>
      <c r="J1" s="8"/>
    </row>
    <row r="3" spans="1:10" x14ac:dyDescent="0.75">
      <c r="A3" s="7" t="s">
        <v>77</v>
      </c>
      <c r="B3" s="7"/>
      <c r="C3" s="7"/>
      <c r="D3" s="7"/>
      <c r="E3" s="7"/>
      <c r="F3" s="7"/>
      <c r="G3" s="7"/>
      <c r="H3" s="7"/>
      <c r="I3" s="7"/>
      <c r="J3" s="7"/>
    </row>
    <row r="4" spans="1:10" x14ac:dyDescent="0.75">
      <c r="B4" s="19" t="s">
        <v>49</v>
      </c>
      <c r="C4" s="19" t="s">
        <v>57</v>
      </c>
      <c r="D4" s="19" t="s">
        <v>53</v>
      </c>
    </row>
    <row r="5" spans="1:10" x14ac:dyDescent="0.75">
      <c r="A5" s="20" t="s">
        <v>78</v>
      </c>
      <c r="B5" s="21">
        <f>B35+B65+B95+B125+B155</f>
        <v>94.5</v>
      </c>
      <c r="C5" s="21">
        <f>C35+C65+C95+C125+C155</f>
        <v>52.75</v>
      </c>
      <c r="D5" s="21">
        <f>D35+D65+D95+D125+D155</f>
        <v>114</v>
      </c>
    </row>
    <row r="6" spans="1:10" ht="16.75" x14ac:dyDescent="0.75">
      <c r="A6" s="22" t="s">
        <v>79</v>
      </c>
      <c r="B6" s="6" t="str">
        <f>IF(AND(B5&lt;=C5,B5&lt;=D5),"Buffalo Yacht Club",IF(C5&lt;=D5,"Erie Yacht Club","Buffalo Canoe Club"))</f>
        <v>Erie Yacht Club</v>
      </c>
      <c r="C6" s="6"/>
      <c r="D6" s="6"/>
    </row>
    <row r="8" spans="1:10" x14ac:dyDescent="0.75">
      <c r="A8" s="5" t="s">
        <v>80</v>
      </c>
      <c r="B8" s="5"/>
      <c r="C8" s="5"/>
      <c r="D8" s="5"/>
      <c r="E8" s="5"/>
      <c r="F8" s="5"/>
      <c r="G8" s="5"/>
      <c r="H8" s="5"/>
      <c r="I8" s="5"/>
      <c r="J8" s="5"/>
    </row>
    <row r="9" spans="1:10" x14ac:dyDescent="0.75">
      <c r="B9" s="23" t="s">
        <v>50</v>
      </c>
      <c r="C9" s="23" t="s">
        <v>58</v>
      </c>
      <c r="D9" s="23" t="s">
        <v>60</v>
      </c>
      <c r="E9" s="23" t="s">
        <v>70</v>
      </c>
      <c r="F9" s="23" t="s">
        <v>68</v>
      </c>
    </row>
    <row r="10" spans="1:10" x14ac:dyDescent="0.75">
      <c r="A10" s="24" t="s">
        <v>81</v>
      </c>
      <c r="B10" s="25">
        <f>B41+B71+B101+B131+B161</f>
        <v>62.5</v>
      </c>
      <c r="C10" s="25">
        <f>C41+C71+C101+C131+C161</f>
        <v>52.75</v>
      </c>
      <c r="D10" s="25">
        <f>D41+D71+D101+D131+D161</f>
        <v>90.75</v>
      </c>
      <c r="E10" s="25">
        <f>E41+E71+E101+E131+E161</f>
        <v>116</v>
      </c>
      <c r="F10" s="25">
        <f>F41+F71+F101+F131+F161</f>
        <v>120</v>
      </c>
    </row>
    <row r="11" spans="1:10" x14ac:dyDescent="0.75">
      <c r="A11" s="24" t="s">
        <v>82</v>
      </c>
      <c r="B11" s="4" t="str">
        <f>IF(AND(B10&lt;=C10,B10&lt;=D10,B10&lt;=E10,B10&lt;=F10),"Buffalo",IF(AND(C10&lt;=B10,C10&lt;=D10,C10&lt;=E10,C10&lt;=F10),"Erie",IF(AND(D10&lt;=B10,D10&lt;=C10,D10&lt;=E10,D10&lt;=F10),"Port Dover",IF(AND(E10&lt;=B10,E10&lt;=C10,E10&lt;=D10,E10&lt;=F10),"Dunkirk","Port Colborne"))))</f>
        <v>Erie</v>
      </c>
      <c r="C11" s="4"/>
      <c r="D11" s="4"/>
    </row>
    <row r="13" spans="1:10" ht="15.5" x14ac:dyDescent="0.75">
      <c r="A13" s="3" t="s">
        <v>83</v>
      </c>
      <c r="B13" s="3"/>
      <c r="C13" s="3"/>
      <c r="D13" s="3"/>
      <c r="E13" s="3"/>
      <c r="F13" s="3"/>
      <c r="G13" s="3"/>
      <c r="H13" s="3"/>
      <c r="I13" s="3"/>
      <c r="J13" s="3"/>
    </row>
    <row r="14" spans="1:10" ht="26" x14ac:dyDescent="0.75">
      <c r="A14" s="26" t="s">
        <v>84</v>
      </c>
      <c r="B14" s="26" t="s">
        <v>85</v>
      </c>
      <c r="C14" s="26" t="s">
        <v>86</v>
      </c>
      <c r="D14" s="26" t="s">
        <v>87</v>
      </c>
      <c r="E14" s="26" t="s">
        <v>88</v>
      </c>
      <c r="F14" s="26" t="s">
        <v>89</v>
      </c>
      <c r="G14" s="26" t="s">
        <v>90</v>
      </c>
      <c r="H14" s="26" t="s">
        <v>91</v>
      </c>
      <c r="I14" s="26" t="s">
        <v>92</v>
      </c>
      <c r="J14" s="26" t="s">
        <v>93</v>
      </c>
    </row>
    <row r="15" spans="1:10" x14ac:dyDescent="0.75">
      <c r="A15" s="27">
        <v>1</v>
      </c>
      <c r="B15" s="27" t="s">
        <v>121</v>
      </c>
      <c r="C15" s="27" t="s">
        <v>61</v>
      </c>
      <c r="D15" s="28" t="str">
        <f>IF($C15="","",IF(ISNA(MATCH($C15,'Club-Region Mapping'!$A$2:$A$200,0)),"NOT FOUND",INDEX('Club-Region Mapping'!$B$2:$B$200,MATCH($C15,'Club-Region Mapping'!$A$2:$A$200,0))))</f>
        <v>Buffalo Yacht Club</v>
      </c>
      <c r="E15" s="28" t="str">
        <f>IF($C15="","",IF(ISNA(MATCH($C15,'Club-Region Mapping'!$A$2:$A$200,0)),"NOT FOUND",INDEX('Club-Region Mapping'!$C$2:$C$200,MATCH($C15,'Club-Region Mapping'!$A$2:$A$200,0))))</f>
        <v>Buffalo</v>
      </c>
      <c r="F15" s="28">
        <f t="shared" ref="F15:F29" si="0">IF($A15="","",IF($A15=1,0.75,$A15))</f>
        <v>0.75</v>
      </c>
      <c r="G15" s="28">
        <f t="shared" ref="G15:G29" si="1">IF(OR($A15="",$D15="",$D15="NOT FOUND"),"",COUNTIFS($D$15:$D$29,$D15,$A$15:$A$29,"&lt;="&amp;$A15))</f>
        <v>1</v>
      </c>
      <c r="H15" s="28" t="str">
        <f t="shared" ref="H15:H29" si="2">IF($G15="","",IF($G15&lt;=3,"Yes","No"))</f>
        <v>Yes</v>
      </c>
      <c r="I15" s="28">
        <f t="shared" ref="I15:I29" si="3">IF(OR($A15="",$E15="",$E15="NOT FOUND"),"",COUNTIFS($E$15:$E$29,$E15,$A$15:$A$29,"&lt;="&amp;$A15))</f>
        <v>1</v>
      </c>
      <c r="J15" s="28" t="str">
        <f t="shared" ref="J15:J29" si="4">IF($I15="","",IF($I15&lt;=3,"Yes","No"))</f>
        <v>Yes</v>
      </c>
    </row>
    <row r="16" spans="1:10" x14ac:dyDescent="0.75">
      <c r="A16" s="27">
        <v>2</v>
      </c>
      <c r="B16" s="27" t="s">
        <v>205</v>
      </c>
      <c r="C16" s="27" t="s">
        <v>57</v>
      </c>
      <c r="D16" s="28" t="str">
        <f>IF($C16="","",IF(ISNA(MATCH($C16,'Club-Region Mapping'!$A$2:$A$200,0)),"NOT FOUND",INDEX('Club-Region Mapping'!$B$2:$B$200,MATCH($C16,'Club-Region Mapping'!$A$2:$A$200,0))))</f>
        <v>Erie Yacht Club</v>
      </c>
      <c r="E16" s="28" t="str">
        <f>IF($C16="","",IF(ISNA(MATCH($C16,'Club-Region Mapping'!$A$2:$A$200,0)),"NOT FOUND",INDEX('Club-Region Mapping'!$C$2:$C$200,MATCH($C16,'Club-Region Mapping'!$A$2:$A$200,0))))</f>
        <v>Erie</v>
      </c>
      <c r="F16" s="28">
        <f t="shared" si="0"/>
        <v>2</v>
      </c>
      <c r="G16" s="28">
        <f t="shared" si="1"/>
        <v>1</v>
      </c>
      <c r="H16" s="28" t="str">
        <f t="shared" si="2"/>
        <v>Yes</v>
      </c>
      <c r="I16" s="28">
        <f t="shared" si="3"/>
        <v>1</v>
      </c>
      <c r="J16" s="28" t="str">
        <f t="shared" si="4"/>
        <v>Yes</v>
      </c>
    </row>
    <row r="17" spans="1:10" x14ac:dyDescent="0.75">
      <c r="A17" s="27">
        <v>3</v>
      </c>
      <c r="B17" s="27" t="s">
        <v>123</v>
      </c>
      <c r="C17" s="27" t="s">
        <v>49</v>
      </c>
      <c r="D17" s="28" t="str">
        <f>IF($C17="","",IF(ISNA(MATCH($C17,'Club-Region Mapping'!$A$2:$A$200,0)),"NOT FOUND",INDEX('Club-Region Mapping'!$B$2:$B$200,MATCH($C17,'Club-Region Mapping'!$A$2:$A$200,0))))</f>
        <v>Buffalo Yacht Club</v>
      </c>
      <c r="E17" s="28" t="str">
        <f>IF($C17="","",IF(ISNA(MATCH($C17,'Club-Region Mapping'!$A$2:$A$200,0)),"NOT FOUND",INDEX('Club-Region Mapping'!$C$2:$C$200,MATCH($C17,'Club-Region Mapping'!$A$2:$A$200,0))))</f>
        <v>Buffalo</v>
      </c>
      <c r="F17" s="28">
        <f t="shared" si="0"/>
        <v>3</v>
      </c>
      <c r="G17" s="28">
        <f t="shared" si="1"/>
        <v>2</v>
      </c>
      <c r="H17" s="28" t="str">
        <f t="shared" si="2"/>
        <v>Yes</v>
      </c>
      <c r="I17" s="28">
        <f t="shared" si="3"/>
        <v>2</v>
      </c>
      <c r="J17" s="28" t="str">
        <f t="shared" si="4"/>
        <v>Yes</v>
      </c>
    </row>
    <row r="18" spans="1:10" x14ac:dyDescent="0.75">
      <c r="A18" s="27">
        <v>4</v>
      </c>
      <c r="B18" s="27" t="s">
        <v>186</v>
      </c>
      <c r="C18" s="27" t="s">
        <v>57</v>
      </c>
      <c r="D18" s="28" t="str">
        <f>IF($C18="","",IF(ISNA(MATCH($C18,'Club-Region Mapping'!$A$2:$A$200,0)),"NOT FOUND",INDEX('Club-Region Mapping'!$B$2:$B$200,MATCH($C18,'Club-Region Mapping'!$A$2:$A$200,0))))</f>
        <v>Erie Yacht Club</v>
      </c>
      <c r="E18" s="28" t="str">
        <f>IF($C18="","",IF(ISNA(MATCH($C18,'Club-Region Mapping'!$A$2:$A$200,0)),"NOT FOUND",INDEX('Club-Region Mapping'!$C$2:$C$200,MATCH($C18,'Club-Region Mapping'!$A$2:$A$200,0))))</f>
        <v>Erie</v>
      </c>
      <c r="F18" s="28">
        <f t="shared" si="0"/>
        <v>4</v>
      </c>
      <c r="G18" s="28">
        <f t="shared" si="1"/>
        <v>2</v>
      </c>
      <c r="H18" s="28" t="str">
        <f t="shared" si="2"/>
        <v>Yes</v>
      </c>
      <c r="I18" s="28">
        <f t="shared" si="3"/>
        <v>2</v>
      </c>
      <c r="J18" s="28" t="str">
        <f t="shared" si="4"/>
        <v>Yes</v>
      </c>
    </row>
    <row r="19" spans="1:10" x14ac:dyDescent="0.75">
      <c r="A19" s="27">
        <v>5</v>
      </c>
      <c r="B19" s="27" t="s">
        <v>165</v>
      </c>
      <c r="C19" s="27" t="s">
        <v>57</v>
      </c>
      <c r="D19" s="28" t="str">
        <f>IF($C19="","",IF(ISNA(MATCH($C19,'Club-Region Mapping'!$A$2:$A$200,0)),"NOT FOUND",INDEX('Club-Region Mapping'!$B$2:$B$200,MATCH($C19,'Club-Region Mapping'!$A$2:$A$200,0))))</f>
        <v>Erie Yacht Club</v>
      </c>
      <c r="E19" s="28" t="str">
        <f>IF($C19="","",IF(ISNA(MATCH($C19,'Club-Region Mapping'!$A$2:$A$200,0)),"NOT FOUND",INDEX('Club-Region Mapping'!$C$2:$C$200,MATCH($C19,'Club-Region Mapping'!$A$2:$A$200,0))))</f>
        <v>Erie</v>
      </c>
      <c r="F19" s="28">
        <f t="shared" si="0"/>
        <v>5</v>
      </c>
      <c r="G19" s="28">
        <f t="shared" si="1"/>
        <v>3</v>
      </c>
      <c r="H19" s="28" t="str">
        <f t="shared" si="2"/>
        <v>Yes</v>
      </c>
      <c r="I19" s="28">
        <f t="shared" si="3"/>
        <v>3</v>
      </c>
      <c r="J19" s="28" t="str">
        <f t="shared" si="4"/>
        <v>Yes</v>
      </c>
    </row>
    <row r="20" spans="1:10" x14ac:dyDescent="0.75">
      <c r="A20" s="27">
        <v>6</v>
      </c>
      <c r="B20" s="27" t="s">
        <v>187</v>
      </c>
      <c r="C20" s="27" t="s">
        <v>57</v>
      </c>
      <c r="D20" s="28" t="str">
        <f>IF($C20="","",IF(ISNA(MATCH($C20,'Club-Region Mapping'!$A$2:$A$200,0)),"NOT FOUND",INDEX('Club-Region Mapping'!$B$2:$B$200,MATCH($C20,'Club-Region Mapping'!$A$2:$A$200,0))))</f>
        <v>Erie Yacht Club</v>
      </c>
      <c r="E20" s="28" t="str">
        <f>IF($C20="","",IF(ISNA(MATCH($C20,'Club-Region Mapping'!$A$2:$A$200,0)),"NOT FOUND",INDEX('Club-Region Mapping'!$C$2:$C$200,MATCH($C20,'Club-Region Mapping'!$A$2:$A$200,0))))</f>
        <v>Erie</v>
      </c>
      <c r="F20" s="28">
        <f t="shared" si="0"/>
        <v>6</v>
      </c>
      <c r="G20" s="28">
        <f t="shared" si="1"/>
        <v>4</v>
      </c>
      <c r="H20" s="28" t="str">
        <f t="shared" si="2"/>
        <v>No</v>
      </c>
      <c r="I20" s="28">
        <f t="shared" si="3"/>
        <v>4</v>
      </c>
      <c r="J20" s="28" t="str">
        <f t="shared" si="4"/>
        <v>No</v>
      </c>
    </row>
    <row r="21" spans="1:10" x14ac:dyDescent="0.75">
      <c r="A21" s="27"/>
      <c r="B21" s="27"/>
      <c r="C21" s="27"/>
      <c r="D21" s="28" t="str">
        <f>IF($C21="","",IF(ISNA(MATCH($C21,'Club-Region Mapping'!$A$2:$A$200,0)),"NOT FOUND",INDEX('Club-Region Mapping'!$B$2:$B$200,MATCH($C21,'Club-Region Mapping'!$A$2:$A$200,0))))</f>
        <v/>
      </c>
      <c r="E21" s="28" t="str">
        <f>IF($C21="","",IF(ISNA(MATCH($C21,'Club-Region Mapping'!$A$2:$A$200,0)),"NOT FOUND",INDEX('Club-Region Mapping'!$C$2:$C$200,MATCH($C21,'Club-Region Mapping'!$A$2:$A$200,0))))</f>
        <v/>
      </c>
      <c r="F21" s="28" t="str">
        <f t="shared" si="0"/>
        <v/>
      </c>
      <c r="G21" s="28" t="str">
        <f t="shared" si="1"/>
        <v/>
      </c>
      <c r="H21" s="28" t="str">
        <f t="shared" si="2"/>
        <v/>
      </c>
      <c r="I21" s="28" t="str">
        <f t="shared" si="3"/>
        <v/>
      </c>
      <c r="J21" s="28" t="str">
        <f t="shared" si="4"/>
        <v/>
      </c>
    </row>
    <row r="22" spans="1:10" x14ac:dyDescent="0.75">
      <c r="A22" s="27"/>
      <c r="B22" s="27"/>
      <c r="C22" s="27"/>
      <c r="D22" s="28" t="str">
        <f>IF($C22="","",IF(ISNA(MATCH($C22,'Club-Region Mapping'!$A$2:$A$200,0)),"NOT FOUND",INDEX('Club-Region Mapping'!$B$2:$B$200,MATCH($C22,'Club-Region Mapping'!$A$2:$A$200,0))))</f>
        <v/>
      </c>
      <c r="E22" s="28" t="str">
        <f>IF($C22="","",IF(ISNA(MATCH($C22,'Club-Region Mapping'!$A$2:$A$200,0)),"NOT FOUND",INDEX('Club-Region Mapping'!$C$2:$C$200,MATCH($C22,'Club-Region Mapping'!$A$2:$A$200,0))))</f>
        <v/>
      </c>
      <c r="F22" s="28" t="str">
        <f t="shared" si="0"/>
        <v/>
      </c>
      <c r="G22" s="28" t="str">
        <f t="shared" si="1"/>
        <v/>
      </c>
      <c r="H22" s="28" t="str">
        <f t="shared" si="2"/>
        <v/>
      </c>
      <c r="I22" s="28" t="str">
        <f t="shared" si="3"/>
        <v/>
      </c>
      <c r="J22" s="28" t="str">
        <f t="shared" si="4"/>
        <v/>
      </c>
    </row>
    <row r="23" spans="1:10" x14ac:dyDescent="0.75">
      <c r="A23" s="27"/>
      <c r="B23" s="27"/>
      <c r="C23" s="27"/>
      <c r="D23" s="28" t="str">
        <f>IF($C23="","",IF(ISNA(MATCH($C23,'Club-Region Mapping'!$A$2:$A$200,0)),"NOT FOUND",INDEX('Club-Region Mapping'!$B$2:$B$200,MATCH($C23,'Club-Region Mapping'!$A$2:$A$200,0))))</f>
        <v/>
      </c>
      <c r="E23" s="28" t="str">
        <f>IF($C23="","",IF(ISNA(MATCH($C23,'Club-Region Mapping'!$A$2:$A$200,0)),"NOT FOUND",INDEX('Club-Region Mapping'!$C$2:$C$200,MATCH($C23,'Club-Region Mapping'!$A$2:$A$200,0))))</f>
        <v/>
      </c>
      <c r="F23" s="28" t="str">
        <f t="shared" si="0"/>
        <v/>
      </c>
      <c r="G23" s="28" t="str">
        <f t="shared" si="1"/>
        <v/>
      </c>
      <c r="H23" s="28" t="str">
        <f t="shared" si="2"/>
        <v/>
      </c>
      <c r="I23" s="28" t="str">
        <f t="shared" si="3"/>
        <v/>
      </c>
      <c r="J23" s="28" t="str">
        <f t="shared" si="4"/>
        <v/>
      </c>
    </row>
    <row r="24" spans="1:10" x14ac:dyDescent="0.75">
      <c r="A24" s="27"/>
      <c r="B24" s="27"/>
      <c r="C24" s="27"/>
      <c r="D24" s="28" t="str">
        <f>IF($C24="","",IF(ISNA(MATCH($C24,'Club-Region Mapping'!$A$2:$A$200,0)),"NOT FOUND",INDEX('Club-Region Mapping'!$B$2:$B$200,MATCH($C24,'Club-Region Mapping'!$A$2:$A$200,0))))</f>
        <v/>
      </c>
      <c r="E24" s="28" t="str">
        <f>IF($C24="","",IF(ISNA(MATCH($C24,'Club-Region Mapping'!$A$2:$A$200,0)),"NOT FOUND",INDEX('Club-Region Mapping'!$C$2:$C$200,MATCH($C24,'Club-Region Mapping'!$A$2:$A$200,0))))</f>
        <v/>
      </c>
      <c r="F24" s="28" t="str">
        <f t="shared" si="0"/>
        <v/>
      </c>
      <c r="G24" s="28" t="str">
        <f t="shared" si="1"/>
        <v/>
      </c>
      <c r="H24" s="28" t="str">
        <f t="shared" si="2"/>
        <v/>
      </c>
      <c r="I24" s="28" t="str">
        <f t="shared" si="3"/>
        <v/>
      </c>
      <c r="J24" s="28" t="str">
        <f t="shared" si="4"/>
        <v/>
      </c>
    </row>
    <row r="25" spans="1:10" x14ac:dyDescent="0.75">
      <c r="A25" s="27"/>
      <c r="B25" s="27"/>
      <c r="C25" s="27"/>
      <c r="D25" s="28" t="str">
        <f>IF($C25="","",IF(ISNA(MATCH($C25,'Club-Region Mapping'!$A$2:$A$200,0)),"NOT FOUND",INDEX('Club-Region Mapping'!$B$2:$B$200,MATCH($C25,'Club-Region Mapping'!$A$2:$A$200,0))))</f>
        <v/>
      </c>
      <c r="E25" s="28" t="str">
        <f>IF($C25="","",IF(ISNA(MATCH($C25,'Club-Region Mapping'!$A$2:$A$200,0)),"NOT FOUND",INDEX('Club-Region Mapping'!$C$2:$C$200,MATCH($C25,'Club-Region Mapping'!$A$2:$A$200,0))))</f>
        <v/>
      </c>
      <c r="F25" s="28" t="str">
        <f t="shared" si="0"/>
        <v/>
      </c>
      <c r="G25" s="28" t="str">
        <f t="shared" si="1"/>
        <v/>
      </c>
      <c r="H25" s="28" t="str">
        <f t="shared" si="2"/>
        <v/>
      </c>
      <c r="I25" s="28" t="str">
        <f t="shared" si="3"/>
        <v/>
      </c>
      <c r="J25" s="28" t="str">
        <f t="shared" si="4"/>
        <v/>
      </c>
    </row>
    <row r="26" spans="1:10" x14ac:dyDescent="0.75">
      <c r="A26" s="27"/>
      <c r="B26" s="27"/>
      <c r="C26" s="27"/>
      <c r="D26" s="28" t="str">
        <f>IF($C26="","",IF(ISNA(MATCH($C26,'Club-Region Mapping'!$A$2:$A$200,0)),"NOT FOUND",INDEX('Club-Region Mapping'!$B$2:$B$200,MATCH($C26,'Club-Region Mapping'!$A$2:$A$200,0))))</f>
        <v/>
      </c>
      <c r="E26" s="28" t="str">
        <f>IF($C26="","",IF(ISNA(MATCH($C26,'Club-Region Mapping'!$A$2:$A$200,0)),"NOT FOUND",INDEX('Club-Region Mapping'!$C$2:$C$200,MATCH($C26,'Club-Region Mapping'!$A$2:$A$200,0))))</f>
        <v/>
      </c>
      <c r="F26" s="28" t="str">
        <f t="shared" si="0"/>
        <v/>
      </c>
      <c r="G26" s="28" t="str">
        <f t="shared" si="1"/>
        <v/>
      </c>
      <c r="H26" s="28" t="str">
        <f t="shared" si="2"/>
        <v/>
      </c>
      <c r="I26" s="28" t="str">
        <f t="shared" si="3"/>
        <v/>
      </c>
      <c r="J26" s="28" t="str">
        <f t="shared" si="4"/>
        <v/>
      </c>
    </row>
    <row r="27" spans="1:10" x14ac:dyDescent="0.75">
      <c r="A27" s="27"/>
      <c r="B27" s="27"/>
      <c r="C27" s="27"/>
      <c r="D27" s="28" t="str">
        <f>IF($C27="","",IF(ISNA(MATCH($C27,'Club-Region Mapping'!$A$2:$A$200,0)),"NOT FOUND",INDEX('Club-Region Mapping'!$B$2:$B$200,MATCH($C27,'Club-Region Mapping'!$A$2:$A$200,0))))</f>
        <v/>
      </c>
      <c r="E27" s="28" t="str">
        <f>IF($C27="","",IF(ISNA(MATCH($C27,'Club-Region Mapping'!$A$2:$A$200,0)),"NOT FOUND",INDEX('Club-Region Mapping'!$C$2:$C$200,MATCH($C27,'Club-Region Mapping'!$A$2:$A$200,0))))</f>
        <v/>
      </c>
      <c r="F27" s="28" t="str">
        <f t="shared" si="0"/>
        <v/>
      </c>
      <c r="G27" s="28" t="str">
        <f t="shared" si="1"/>
        <v/>
      </c>
      <c r="H27" s="28" t="str">
        <f t="shared" si="2"/>
        <v/>
      </c>
      <c r="I27" s="28" t="str">
        <f t="shared" si="3"/>
        <v/>
      </c>
      <c r="J27" s="28" t="str">
        <f t="shared" si="4"/>
        <v/>
      </c>
    </row>
    <row r="28" spans="1:10" x14ac:dyDescent="0.75">
      <c r="A28" s="27"/>
      <c r="B28" s="27"/>
      <c r="C28" s="27"/>
      <c r="D28" s="28" t="str">
        <f>IF($C28="","",IF(ISNA(MATCH($C28,'Club-Region Mapping'!$A$2:$A$200,0)),"NOT FOUND",INDEX('Club-Region Mapping'!$B$2:$B$200,MATCH($C28,'Club-Region Mapping'!$A$2:$A$200,0))))</f>
        <v/>
      </c>
      <c r="E28" s="28" t="str">
        <f>IF($C28="","",IF(ISNA(MATCH($C28,'Club-Region Mapping'!$A$2:$A$200,0)),"NOT FOUND",INDEX('Club-Region Mapping'!$C$2:$C$200,MATCH($C28,'Club-Region Mapping'!$A$2:$A$200,0))))</f>
        <v/>
      </c>
      <c r="F28" s="28" t="str">
        <f t="shared" si="0"/>
        <v/>
      </c>
      <c r="G28" s="28" t="str">
        <f t="shared" si="1"/>
        <v/>
      </c>
      <c r="H28" s="28" t="str">
        <f t="shared" si="2"/>
        <v/>
      </c>
      <c r="I28" s="28" t="str">
        <f t="shared" si="3"/>
        <v/>
      </c>
      <c r="J28" s="28" t="str">
        <f t="shared" si="4"/>
        <v/>
      </c>
    </row>
    <row r="29" spans="1:10" x14ac:dyDescent="0.75">
      <c r="A29" s="27"/>
      <c r="B29" s="27"/>
      <c r="C29" s="27"/>
      <c r="D29" s="28" t="str">
        <f>IF($C29="","",IF(ISNA(MATCH($C29,'Club-Region Mapping'!$A$2:$A$200,0)),"NOT FOUND",INDEX('Club-Region Mapping'!$B$2:$B$200,MATCH($C29,'Club-Region Mapping'!$A$2:$A$200,0))))</f>
        <v/>
      </c>
      <c r="E29" s="28" t="str">
        <f>IF($C29="","",IF(ISNA(MATCH($C29,'Club-Region Mapping'!$A$2:$A$200,0)),"NOT FOUND",INDEX('Club-Region Mapping'!$C$2:$C$200,MATCH($C29,'Club-Region Mapping'!$A$2:$A$200,0))))</f>
        <v/>
      </c>
      <c r="F29" s="28" t="str">
        <f t="shared" si="0"/>
        <v/>
      </c>
      <c r="G29" s="28" t="str">
        <f t="shared" si="1"/>
        <v/>
      </c>
      <c r="H29" s="28" t="str">
        <f t="shared" si="2"/>
        <v/>
      </c>
      <c r="I29" s="28" t="str">
        <f t="shared" si="3"/>
        <v/>
      </c>
      <c r="J29" s="28" t="str">
        <f t="shared" si="4"/>
        <v/>
      </c>
    </row>
    <row r="31" spans="1:10" x14ac:dyDescent="0.75">
      <c r="A31" s="2" t="s">
        <v>94</v>
      </c>
      <c r="B31" s="2"/>
      <c r="C31" s="2"/>
      <c r="D31" s="2"/>
      <c r="E31" s="2"/>
      <c r="F31" s="2"/>
      <c r="G31" s="2"/>
      <c r="H31" s="2"/>
      <c r="I31" s="2"/>
      <c r="J31" s="2"/>
    </row>
    <row r="32" spans="1:10" ht="24.75" x14ac:dyDescent="0.75">
      <c r="B32" s="29" t="s">
        <v>49</v>
      </c>
      <c r="C32" s="29" t="s">
        <v>57</v>
      </c>
      <c r="D32" s="29" t="s">
        <v>53</v>
      </c>
    </row>
    <row r="33" spans="1:10" x14ac:dyDescent="0.75">
      <c r="A33" s="28" t="s">
        <v>95</v>
      </c>
      <c r="B33" s="30">
        <f>COUNTIFS($D$15:$D$29,"Buffalo Yacht Club")</f>
        <v>2</v>
      </c>
      <c r="C33" s="30">
        <f>COUNTIFS($D$15:$D$29,"Erie Yacht Club")</f>
        <v>4</v>
      </c>
      <c r="D33" s="30">
        <f>COUNTIFS($D$15:$D$29,"Buffalo Canoe Club")</f>
        <v>0</v>
      </c>
    </row>
    <row r="34" spans="1:10" x14ac:dyDescent="0.75">
      <c r="A34" s="28" t="s">
        <v>96</v>
      </c>
      <c r="B34" s="30">
        <f>IF(COUNTA($B$15:$B$29)&gt;0,MAX(0,3-B33)*10,0)</f>
        <v>10</v>
      </c>
      <c r="C34" s="30">
        <f>IF(COUNTA($B$15:$B$29)&gt;0,MAX(0,3-C33)*10,0)</f>
        <v>0</v>
      </c>
      <c r="D34" s="30">
        <f>IF(COUNTA($B$15:$B$29)&gt;0,MAX(0,3-D33)*10,0)</f>
        <v>30</v>
      </c>
    </row>
    <row r="35" spans="1:10" x14ac:dyDescent="0.75">
      <c r="A35" s="31" t="s">
        <v>97</v>
      </c>
      <c r="B35" s="32">
        <f>SUMIFS($F$15:$F$29,$D$15:$D$29,"Buffalo Yacht Club",$H$15:$H$29,"Yes")+B34</f>
        <v>13.75</v>
      </c>
      <c r="C35" s="32">
        <f>SUMIFS($F$15:$F$29,$D$15:$D$29,"Erie Yacht Club",$H$15:$H$29,"Yes")+C34</f>
        <v>11</v>
      </c>
      <c r="D35" s="32">
        <f>SUMIFS($F$15:$F$29,$D$15:$D$29,"Buffalo Canoe Club",$H$15:$H$29,"Yes")+D34</f>
        <v>30</v>
      </c>
    </row>
    <row r="37" spans="1:10" x14ac:dyDescent="0.75">
      <c r="A37" s="5" t="s">
        <v>98</v>
      </c>
      <c r="B37" s="5"/>
      <c r="C37" s="5"/>
      <c r="D37" s="5"/>
      <c r="E37" s="5"/>
      <c r="F37" s="5"/>
      <c r="G37" s="5"/>
      <c r="H37" s="5"/>
      <c r="I37" s="5"/>
      <c r="J37" s="5"/>
    </row>
    <row r="38" spans="1:10" ht="24.75" x14ac:dyDescent="0.75">
      <c r="B38" s="33" t="s">
        <v>50</v>
      </c>
      <c r="C38" s="33" t="s">
        <v>58</v>
      </c>
      <c r="D38" s="33" t="s">
        <v>60</v>
      </c>
      <c r="E38" s="33" t="s">
        <v>70</v>
      </c>
      <c r="F38" s="33" t="s">
        <v>68</v>
      </c>
    </row>
    <row r="39" spans="1:10" x14ac:dyDescent="0.75">
      <c r="A39" s="34" t="s">
        <v>95</v>
      </c>
      <c r="B39" s="30">
        <f>COUNTIFS($E$15:$E$29,"Buffalo")</f>
        <v>2</v>
      </c>
      <c r="C39" s="30">
        <f>COUNTIFS($E$15:$E$29,"Erie")</f>
        <v>4</v>
      </c>
      <c r="D39" s="30">
        <f>COUNTIFS($E$15:$E$29,"Port Dover")</f>
        <v>0</v>
      </c>
      <c r="E39" s="30">
        <f>COUNTIFS($E$15:$E$29,"Dunkirk")</f>
        <v>0</v>
      </c>
      <c r="F39" s="30">
        <f>COUNTIFS($E$15:$E$29,"Port Colborne")</f>
        <v>0</v>
      </c>
    </row>
    <row r="40" spans="1:10" x14ac:dyDescent="0.75">
      <c r="A40" s="34" t="s">
        <v>96</v>
      </c>
      <c r="B40" s="30">
        <f>IF(COUNTA($B$15:$B$29)&gt;0,MAX(0,3-B39)*10,0)</f>
        <v>10</v>
      </c>
      <c r="C40" s="30">
        <f>IF(COUNTA($B$15:$B$29)&gt;0,MAX(0,3-C39)*10,0)</f>
        <v>0</v>
      </c>
      <c r="D40" s="30">
        <f>IF(COUNTA($B$15:$B$29)&gt;0,MAX(0,3-D39)*10,0)</f>
        <v>30</v>
      </c>
      <c r="E40" s="30">
        <f>IF(COUNTA($B$15:$B$29)&gt;0,MAX(0,3-E39)*10,0)</f>
        <v>30</v>
      </c>
      <c r="F40" s="30">
        <f>IF(COUNTA($B$15:$B$29)&gt;0,MAX(0,3-F39)*10,0)</f>
        <v>30</v>
      </c>
    </row>
    <row r="41" spans="1:10" x14ac:dyDescent="0.75">
      <c r="A41" s="34" t="s">
        <v>99</v>
      </c>
      <c r="B41" s="25">
        <f>SUMIFS($F$15:$F$29,$E$15:$E$29,"Buffalo",$J$15:$J$29,"Yes")+B40</f>
        <v>13.75</v>
      </c>
      <c r="C41" s="25">
        <f>SUMIFS($F$15:$F$29,$E$15:$E$29,"Erie",$J$15:$J$29,"Yes")+C40</f>
        <v>11</v>
      </c>
      <c r="D41" s="25">
        <f>SUMIFS($F$15:$F$29,$E$15:$E$29,"Port Dover",$J$15:$J$29,"Yes")+D40</f>
        <v>30</v>
      </c>
      <c r="E41" s="25">
        <f>SUMIFS($F$15:$F$29,$E$15:$E$29,"Dunkirk",$J$15:$J$29,"Yes")+E40</f>
        <v>30</v>
      </c>
      <c r="F41" s="25">
        <f>SUMIFS($F$15:$F$29,$E$15:$E$29,"Port Colborne",$J$15:$J$29,"Yes")+F40</f>
        <v>30</v>
      </c>
    </row>
    <row r="43" spans="1:10" ht="15.5" x14ac:dyDescent="0.75">
      <c r="A43" s="3" t="s">
        <v>100</v>
      </c>
      <c r="B43" s="3"/>
      <c r="C43" s="3"/>
      <c r="D43" s="3"/>
      <c r="E43" s="3"/>
      <c r="F43" s="3"/>
      <c r="G43" s="3"/>
      <c r="H43" s="3"/>
      <c r="I43" s="3"/>
      <c r="J43" s="3"/>
    </row>
    <row r="44" spans="1:10" ht="26" x14ac:dyDescent="0.75">
      <c r="A44" s="26" t="s">
        <v>84</v>
      </c>
      <c r="B44" s="26" t="s">
        <v>85</v>
      </c>
      <c r="C44" s="26" t="s">
        <v>86</v>
      </c>
      <c r="D44" s="26" t="s">
        <v>87</v>
      </c>
      <c r="E44" s="26" t="s">
        <v>88</v>
      </c>
      <c r="F44" s="26" t="s">
        <v>89</v>
      </c>
      <c r="G44" s="26" t="s">
        <v>90</v>
      </c>
      <c r="H44" s="26" t="s">
        <v>91</v>
      </c>
      <c r="I44" s="26" t="s">
        <v>92</v>
      </c>
      <c r="J44" s="26" t="s">
        <v>93</v>
      </c>
    </row>
    <row r="45" spans="1:10" x14ac:dyDescent="0.75">
      <c r="A45" s="27">
        <v>1</v>
      </c>
      <c r="B45" s="27" t="s">
        <v>179</v>
      </c>
      <c r="C45" s="27" t="s">
        <v>61</v>
      </c>
      <c r="D45" s="28" t="str">
        <f>IF($C45="","",IF(ISNA(MATCH($C45,'Club-Region Mapping'!$A$2:$A$200,0)),"NOT FOUND",INDEX('Club-Region Mapping'!$B$2:$B$200,MATCH($C45,'Club-Region Mapping'!$A$2:$A$200,0))))</f>
        <v>Buffalo Yacht Club</v>
      </c>
      <c r="E45" s="28" t="str">
        <f>IF($C45="","",IF(ISNA(MATCH($C45,'Club-Region Mapping'!$A$2:$A$200,0)),"NOT FOUND",INDEX('Club-Region Mapping'!$C$2:$C$200,MATCH($C45,'Club-Region Mapping'!$A$2:$A$200,0))))</f>
        <v>Buffalo</v>
      </c>
      <c r="F45" s="28">
        <f t="shared" ref="F45:F59" si="5">IF($A45="","",IF($A45=1,0.75,$A45))</f>
        <v>0.75</v>
      </c>
      <c r="G45" s="28">
        <f t="shared" ref="G45:G59" si="6">IF(OR($A45="",$D45="",$D45="NOT FOUND"),"",COUNTIFS($D$45:$D$59,$D45,$A$45:$A$59,"&lt;="&amp;$A45))</f>
        <v>1</v>
      </c>
      <c r="H45" s="28" t="str">
        <f t="shared" ref="H45:H59" si="7">IF($G45="","",IF($G45&lt;=3,"Yes","No"))</f>
        <v>Yes</v>
      </c>
      <c r="I45" s="28">
        <f t="shared" ref="I45:I59" si="8">IF(OR($A45="",$E45="",$E45="NOT FOUND"),"",COUNTIFS($E$45:$E$59,$E45,$A$45:$A$59,"&lt;="&amp;$A45))</f>
        <v>1</v>
      </c>
      <c r="J45" s="28" t="str">
        <f t="shared" ref="J45:J59" si="9">IF($I45="","",IF($I45&lt;=3,"Yes","No"))</f>
        <v>Yes</v>
      </c>
    </row>
    <row r="46" spans="1:10" x14ac:dyDescent="0.75">
      <c r="A46" s="27">
        <v>2</v>
      </c>
      <c r="B46" s="27" t="s">
        <v>202</v>
      </c>
      <c r="C46" s="27" t="s">
        <v>51</v>
      </c>
      <c r="D46" s="28">
        <f>IF($C46="","",IF(ISNA(MATCH($C46,'Club-Region Mapping'!$A$2:$A$200,0)),"NOT FOUND",INDEX('Club-Region Mapping'!$B$2:$B$200,MATCH($C46,'Club-Region Mapping'!$A$2:$A$200,0))))</f>
        <v>0</v>
      </c>
      <c r="E46" s="28" t="str">
        <f>IF($C46="","",IF(ISNA(MATCH($C46,'Club-Region Mapping'!$A$2:$A$200,0)),"NOT FOUND",INDEX('Club-Region Mapping'!$C$2:$C$200,MATCH($C46,'Club-Region Mapping'!$A$2:$A$200,0))))</f>
        <v>Buffalo</v>
      </c>
      <c r="F46" s="28">
        <f t="shared" si="5"/>
        <v>2</v>
      </c>
      <c r="G46" s="28">
        <f t="shared" si="6"/>
        <v>1</v>
      </c>
      <c r="H46" s="28" t="str">
        <f t="shared" si="7"/>
        <v>Yes</v>
      </c>
      <c r="I46" s="28">
        <f t="shared" si="8"/>
        <v>2</v>
      </c>
      <c r="J46" s="28" t="str">
        <f t="shared" si="9"/>
        <v>Yes</v>
      </c>
    </row>
    <row r="47" spans="1:10" x14ac:dyDescent="0.75">
      <c r="A47" s="27">
        <v>3</v>
      </c>
      <c r="B47" s="27" t="s">
        <v>198</v>
      </c>
      <c r="C47" s="27" t="s">
        <v>51</v>
      </c>
      <c r="D47" s="28">
        <f>IF($C47="","",IF(ISNA(MATCH($C47,'Club-Region Mapping'!$A$2:$A$200,0)),"NOT FOUND",INDEX('Club-Region Mapping'!$B$2:$B$200,MATCH($C47,'Club-Region Mapping'!$A$2:$A$200,0))))</f>
        <v>0</v>
      </c>
      <c r="E47" s="28" t="str">
        <f>IF($C47="","",IF(ISNA(MATCH($C47,'Club-Region Mapping'!$A$2:$A$200,0)),"NOT FOUND",INDEX('Club-Region Mapping'!$C$2:$C$200,MATCH($C47,'Club-Region Mapping'!$A$2:$A$200,0))))</f>
        <v>Buffalo</v>
      </c>
      <c r="F47" s="28">
        <f t="shared" si="5"/>
        <v>3</v>
      </c>
      <c r="G47" s="28">
        <f t="shared" si="6"/>
        <v>2</v>
      </c>
      <c r="H47" s="28" t="str">
        <f t="shared" si="7"/>
        <v>Yes</v>
      </c>
      <c r="I47" s="28">
        <f t="shared" si="8"/>
        <v>3</v>
      </c>
      <c r="J47" s="28" t="str">
        <f t="shared" si="9"/>
        <v>Yes</v>
      </c>
    </row>
    <row r="48" spans="1:10" x14ac:dyDescent="0.75">
      <c r="A48" s="27">
        <v>4</v>
      </c>
      <c r="B48" s="27" t="s">
        <v>206</v>
      </c>
      <c r="C48" s="27" t="s">
        <v>57</v>
      </c>
      <c r="D48" s="28" t="str">
        <f>IF($C48="","",IF(ISNA(MATCH($C48,'Club-Region Mapping'!$A$2:$A$200,0)),"NOT FOUND",INDEX('Club-Region Mapping'!$B$2:$B$200,MATCH($C48,'Club-Region Mapping'!$A$2:$A$200,0))))</f>
        <v>Erie Yacht Club</v>
      </c>
      <c r="E48" s="28" t="str">
        <f>IF($C48="","",IF(ISNA(MATCH($C48,'Club-Region Mapping'!$A$2:$A$200,0)),"NOT FOUND",INDEX('Club-Region Mapping'!$C$2:$C$200,MATCH($C48,'Club-Region Mapping'!$A$2:$A$200,0))))</f>
        <v>Erie</v>
      </c>
      <c r="F48" s="28">
        <f t="shared" si="5"/>
        <v>4</v>
      </c>
      <c r="G48" s="28">
        <f t="shared" si="6"/>
        <v>1</v>
      </c>
      <c r="H48" s="28" t="str">
        <f t="shared" si="7"/>
        <v>Yes</v>
      </c>
      <c r="I48" s="28">
        <f t="shared" si="8"/>
        <v>1</v>
      </c>
      <c r="J48" s="28" t="str">
        <f t="shared" si="9"/>
        <v>Yes</v>
      </c>
    </row>
    <row r="49" spans="1:10" x14ac:dyDescent="0.75">
      <c r="A49" s="27">
        <v>5</v>
      </c>
      <c r="B49" s="27" t="s">
        <v>130</v>
      </c>
      <c r="C49" s="27" t="s">
        <v>57</v>
      </c>
      <c r="D49" s="28" t="str">
        <f>IF($C49="","",IF(ISNA(MATCH($C49,'Club-Region Mapping'!$A$2:$A$200,0)),"NOT FOUND",INDEX('Club-Region Mapping'!$B$2:$B$200,MATCH($C49,'Club-Region Mapping'!$A$2:$A$200,0))))</f>
        <v>Erie Yacht Club</v>
      </c>
      <c r="E49" s="28" t="str">
        <f>IF($C49="","",IF(ISNA(MATCH($C49,'Club-Region Mapping'!$A$2:$A$200,0)),"NOT FOUND",INDEX('Club-Region Mapping'!$C$2:$C$200,MATCH($C49,'Club-Region Mapping'!$A$2:$A$200,0))))</f>
        <v>Erie</v>
      </c>
      <c r="F49" s="28">
        <f t="shared" si="5"/>
        <v>5</v>
      </c>
      <c r="G49" s="28">
        <f t="shared" si="6"/>
        <v>2</v>
      </c>
      <c r="H49" s="28" t="str">
        <f t="shared" si="7"/>
        <v>Yes</v>
      </c>
      <c r="I49" s="28">
        <f t="shared" si="8"/>
        <v>2</v>
      </c>
      <c r="J49" s="28" t="str">
        <f t="shared" si="9"/>
        <v>Yes</v>
      </c>
    </row>
    <row r="50" spans="1:10" x14ac:dyDescent="0.75">
      <c r="A50" s="27">
        <v>6</v>
      </c>
      <c r="B50" s="27" t="s">
        <v>160</v>
      </c>
      <c r="C50" s="27" t="s">
        <v>57</v>
      </c>
      <c r="D50" s="28" t="str">
        <f>IF($C50="","",IF(ISNA(MATCH($C50,'Club-Region Mapping'!$A$2:$A$200,0)),"NOT FOUND",INDEX('Club-Region Mapping'!$B$2:$B$200,MATCH($C50,'Club-Region Mapping'!$A$2:$A$200,0))))</f>
        <v>Erie Yacht Club</v>
      </c>
      <c r="E50" s="28" t="str">
        <f>IF($C50="","",IF(ISNA(MATCH($C50,'Club-Region Mapping'!$A$2:$A$200,0)),"NOT FOUND",INDEX('Club-Region Mapping'!$C$2:$C$200,MATCH($C50,'Club-Region Mapping'!$A$2:$A$200,0))))</f>
        <v>Erie</v>
      </c>
      <c r="F50" s="28">
        <f t="shared" si="5"/>
        <v>6</v>
      </c>
      <c r="G50" s="28">
        <f t="shared" si="6"/>
        <v>3</v>
      </c>
      <c r="H50" s="28" t="str">
        <f t="shared" si="7"/>
        <v>Yes</v>
      </c>
      <c r="I50" s="28">
        <f t="shared" si="8"/>
        <v>3</v>
      </c>
      <c r="J50" s="28" t="str">
        <f t="shared" si="9"/>
        <v>Yes</v>
      </c>
    </row>
    <row r="51" spans="1:10" x14ac:dyDescent="0.75">
      <c r="A51" s="27">
        <v>7</v>
      </c>
      <c r="B51" s="27" t="s">
        <v>178</v>
      </c>
      <c r="C51" s="27" t="s">
        <v>57</v>
      </c>
      <c r="D51" s="28" t="str">
        <f>IF($C51="","",IF(ISNA(MATCH($C51,'Club-Region Mapping'!$A$2:$A$200,0)),"NOT FOUND",INDEX('Club-Region Mapping'!$B$2:$B$200,MATCH($C51,'Club-Region Mapping'!$A$2:$A$200,0))))</f>
        <v>Erie Yacht Club</v>
      </c>
      <c r="E51" s="28" t="str">
        <f>IF($C51="","",IF(ISNA(MATCH($C51,'Club-Region Mapping'!$A$2:$A$200,0)),"NOT FOUND",INDEX('Club-Region Mapping'!$C$2:$C$200,MATCH($C51,'Club-Region Mapping'!$A$2:$A$200,0))))</f>
        <v>Erie</v>
      </c>
      <c r="F51" s="28">
        <f t="shared" si="5"/>
        <v>7</v>
      </c>
      <c r="G51" s="28">
        <f t="shared" si="6"/>
        <v>4</v>
      </c>
      <c r="H51" s="28" t="str">
        <f t="shared" si="7"/>
        <v>No</v>
      </c>
      <c r="I51" s="28">
        <f t="shared" si="8"/>
        <v>4</v>
      </c>
      <c r="J51" s="28" t="str">
        <f t="shared" si="9"/>
        <v>No</v>
      </c>
    </row>
    <row r="52" spans="1:10" x14ac:dyDescent="0.75">
      <c r="A52" s="27">
        <v>8</v>
      </c>
      <c r="B52" s="27" t="s">
        <v>207</v>
      </c>
      <c r="C52" s="27" t="s">
        <v>57</v>
      </c>
      <c r="D52" s="28" t="str">
        <f>IF($C52="","",IF(ISNA(MATCH($C52,'Club-Region Mapping'!$A$2:$A$200,0)),"NOT FOUND",INDEX('Club-Region Mapping'!$B$2:$B$200,MATCH($C52,'Club-Region Mapping'!$A$2:$A$200,0))))</f>
        <v>Erie Yacht Club</v>
      </c>
      <c r="E52" s="28" t="str">
        <f>IF($C52="","",IF(ISNA(MATCH($C52,'Club-Region Mapping'!$A$2:$A$200,0)),"NOT FOUND",INDEX('Club-Region Mapping'!$C$2:$C$200,MATCH($C52,'Club-Region Mapping'!$A$2:$A$200,0))))</f>
        <v>Erie</v>
      </c>
      <c r="F52" s="28">
        <f t="shared" si="5"/>
        <v>8</v>
      </c>
      <c r="G52" s="28">
        <f t="shared" si="6"/>
        <v>5</v>
      </c>
      <c r="H52" s="28" t="str">
        <f t="shared" si="7"/>
        <v>No</v>
      </c>
      <c r="I52" s="28">
        <f t="shared" si="8"/>
        <v>5</v>
      </c>
      <c r="J52" s="28" t="str">
        <f t="shared" si="9"/>
        <v>No</v>
      </c>
    </row>
    <row r="53" spans="1:10" x14ac:dyDescent="0.75">
      <c r="A53" s="27">
        <v>9</v>
      </c>
      <c r="B53" s="27" t="s">
        <v>137</v>
      </c>
      <c r="C53" s="27" t="s">
        <v>57</v>
      </c>
      <c r="D53" s="28" t="str">
        <f>IF($C53="","",IF(ISNA(MATCH($C53,'Club-Region Mapping'!$A$2:$A$200,0)),"NOT FOUND",INDEX('Club-Region Mapping'!$B$2:$B$200,MATCH($C53,'Club-Region Mapping'!$A$2:$A$200,0))))</f>
        <v>Erie Yacht Club</v>
      </c>
      <c r="E53" s="28" t="str">
        <f>IF($C53="","",IF(ISNA(MATCH($C53,'Club-Region Mapping'!$A$2:$A$200,0)),"NOT FOUND",INDEX('Club-Region Mapping'!$C$2:$C$200,MATCH($C53,'Club-Region Mapping'!$A$2:$A$200,0))))</f>
        <v>Erie</v>
      </c>
      <c r="F53" s="28">
        <f t="shared" si="5"/>
        <v>9</v>
      </c>
      <c r="G53" s="28">
        <f t="shared" si="6"/>
        <v>6</v>
      </c>
      <c r="H53" s="28" t="str">
        <f t="shared" si="7"/>
        <v>No</v>
      </c>
      <c r="I53" s="28">
        <f t="shared" si="8"/>
        <v>6</v>
      </c>
      <c r="J53" s="28" t="str">
        <f t="shared" si="9"/>
        <v>No</v>
      </c>
    </row>
    <row r="54" spans="1:10" x14ac:dyDescent="0.75">
      <c r="A54" s="27">
        <v>10</v>
      </c>
      <c r="B54" s="27" t="s">
        <v>208</v>
      </c>
      <c r="C54" s="27" t="s">
        <v>57</v>
      </c>
      <c r="D54" s="28" t="str">
        <f>IF($C54="","",IF(ISNA(MATCH($C54,'Club-Region Mapping'!$A$2:$A$200,0)),"NOT FOUND",INDEX('Club-Region Mapping'!$B$2:$B$200,MATCH($C54,'Club-Region Mapping'!$A$2:$A$200,0))))</f>
        <v>Erie Yacht Club</v>
      </c>
      <c r="E54" s="28" t="str">
        <f>IF($C54="","",IF(ISNA(MATCH($C54,'Club-Region Mapping'!$A$2:$A$200,0)),"NOT FOUND",INDEX('Club-Region Mapping'!$C$2:$C$200,MATCH($C54,'Club-Region Mapping'!$A$2:$A$200,0))))</f>
        <v>Erie</v>
      </c>
      <c r="F54" s="28">
        <f t="shared" si="5"/>
        <v>10</v>
      </c>
      <c r="G54" s="28">
        <f t="shared" si="6"/>
        <v>7</v>
      </c>
      <c r="H54" s="28" t="str">
        <f t="shared" si="7"/>
        <v>No</v>
      </c>
      <c r="I54" s="28">
        <f t="shared" si="8"/>
        <v>7</v>
      </c>
      <c r="J54" s="28" t="str">
        <f t="shared" si="9"/>
        <v>No</v>
      </c>
    </row>
    <row r="55" spans="1:10" x14ac:dyDescent="0.75">
      <c r="A55" s="27">
        <v>11</v>
      </c>
      <c r="B55" s="27" t="s">
        <v>128</v>
      </c>
      <c r="C55" s="27" t="s">
        <v>57</v>
      </c>
      <c r="D55" s="28" t="str">
        <f>IF($C55="","",IF(ISNA(MATCH($C55,'Club-Region Mapping'!$A$2:$A$200,0)),"NOT FOUND",INDEX('Club-Region Mapping'!$B$2:$B$200,MATCH($C55,'Club-Region Mapping'!$A$2:$A$200,0))))</f>
        <v>Erie Yacht Club</v>
      </c>
      <c r="E55" s="28" t="str">
        <f>IF($C55="","",IF(ISNA(MATCH($C55,'Club-Region Mapping'!$A$2:$A$200,0)),"NOT FOUND",INDEX('Club-Region Mapping'!$C$2:$C$200,MATCH($C55,'Club-Region Mapping'!$A$2:$A$200,0))))</f>
        <v>Erie</v>
      </c>
      <c r="F55" s="28">
        <f t="shared" si="5"/>
        <v>11</v>
      </c>
      <c r="G55" s="28">
        <f t="shared" si="6"/>
        <v>8</v>
      </c>
      <c r="H55" s="28" t="str">
        <f t="shared" si="7"/>
        <v>No</v>
      </c>
      <c r="I55" s="28">
        <f t="shared" si="8"/>
        <v>8</v>
      </c>
      <c r="J55" s="28" t="str">
        <f t="shared" si="9"/>
        <v>No</v>
      </c>
    </row>
    <row r="56" spans="1:10" x14ac:dyDescent="0.75">
      <c r="A56" s="27"/>
      <c r="B56" s="27"/>
      <c r="C56" s="27"/>
      <c r="D56" s="28" t="str">
        <f>IF($C56="","",IF(ISNA(MATCH($C56,'Club-Region Mapping'!$A$2:$A$200,0)),"NOT FOUND",INDEX('Club-Region Mapping'!$B$2:$B$200,MATCH($C56,'Club-Region Mapping'!$A$2:$A$200,0))))</f>
        <v/>
      </c>
      <c r="E56" s="28" t="str">
        <f>IF($C56="","",IF(ISNA(MATCH($C56,'Club-Region Mapping'!$A$2:$A$200,0)),"NOT FOUND",INDEX('Club-Region Mapping'!$C$2:$C$200,MATCH($C56,'Club-Region Mapping'!$A$2:$A$200,0))))</f>
        <v/>
      </c>
      <c r="F56" s="28" t="str">
        <f t="shared" si="5"/>
        <v/>
      </c>
      <c r="G56" s="28" t="str">
        <f t="shared" si="6"/>
        <v/>
      </c>
      <c r="H56" s="28" t="str">
        <f t="shared" si="7"/>
        <v/>
      </c>
      <c r="I56" s="28" t="str">
        <f t="shared" si="8"/>
        <v/>
      </c>
      <c r="J56" s="28" t="str">
        <f t="shared" si="9"/>
        <v/>
      </c>
    </row>
    <row r="57" spans="1:10" x14ac:dyDescent="0.75">
      <c r="A57" s="27"/>
      <c r="B57" s="27"/>
      <c r="C57" s="27"/>
      <c r="D57" s="28" t="str">
        <f>IF($C57="","",IF(ISNA(MATCH($C57,'Club-Region Mapping'!$A$2:$A$200,0)),"NOT FOUND",INDEX('Club-Region Mapping'!$B$2:$B$200,MATCH($C57,'Club-Region Mapping'!$A$2:$A$200,0))))</f>
        <v/>
      </c>
      <c r="E57" s="28" t="str">
        <f>IF($C57="","",IF(ISNA(MATCH($C57,'Club-Region Mapping'!$A$2:$A$200,0)),"NOT FOUND",INDEX('Club-Region Mapping'!$C$2:$C$200,MATCH($C57,'Club-Region Mapping'!$A$2:$A$200,0))))</f>
        <v/>
      </c>
      <c r="F57" s="28" t="str">
        <f t="shared" si="5"/>
        <v/>
      </c>
      <c r="G57" s="28" t="str">
        <f t="shared" si="6"/>
        <v/>
      </c>
      <c r="H57" s="28" t="str">
        <f t="shared" si="7"/>
        <v/>
      </c>
      <c r="I57" s="28" t="str">
        <f t="shared" si="8"/>
        <v/>
      </c>
      <c r="J57" s="28" t="str">
        <f t="shared" si="9"/>
        <v/>
      </c>
    </row>
    <row r="58" spans="1:10" x14ac:dyDescent="0.75">
      <c r="A58" s="27"/>
      <c r="B58" s="27"/>
      <c r="C58" s="27"/>
      <c r="D58" s="28" t="str">
        <f>IF($C58="","",IF(ISNA(MATCH($C58,'Club-Region Mapping'!$A$2:$A$200,0)),"NOT FOUND",INDEX('Club-Region Mapping'!$B$2:$B$200,MATCH($C58,'Club-Region Mapping'!$A$2:$A$200,0))))</f>
        <v/>
      </c>
      <c r="E58" s="28" t="str">
        <f>IF($C58="","",IF(ISNA(MATCH($C58,'Club-Region Mapping'!$A$2:$A$200,0)),"NOT FOUND",INDEX('Club-Region Mapping'!$C$2:$C$200,MATCH($C58,'Club-Region Mapping'!$A$2:$A$200,0))))</f>
        <v/>
      </c>
      <c r="F58" s="28" t="str">
        <f t="shared" si="5"/>
        <v/>
      </c>
      <c r="G58" s="28" t="str">
        <f t="shared" si="6"/>
        <v/>
      </c>
      <c r="H58" s="28" t="str">
        <f t="shared" si="7"/>
        <v/>
      </c>
      <c r="I58" s="28" t="str">
        <f t="shared" si="8"/>
        <v/>
      </c>
      <c r="J58" s="28" t="str">
        <f t="shared" si="9"/>
        <v/>
      </c>
    </row>
    <row r="59" spans="1:10" x14ac:dyDescent="0.75">
      <c r="A59" s="27"/>
      <c r="B59" s="27"/>
      <c r="C59" s="27"/>
      <c r="D59" s="28" t="str">
        <f>IF($C59="","",IF(ISNA(MATCH($C59,'Club-Region Mapping'!$A$2:$A$200,0)),"NOT FOUND",INDEX('Club-Region Mapping'!$B$2:$B$200,MATCH($C59,'Club-Region Mapping'!$A$2:$A$200,0))))</f>
        <v/>
      </c>
      <c r="E59" s="28" t="str">
        <f>IF($C59="","",IF(ISNA(MATCH($C59,'Club-Region Mapping'!$A$2:$A$200,0)),"NOT FOUND",INDEX('Club-Region Mapping'!$C$2:$C$200,MATCH($C59,'Club-Region Mapping'!$A$2:$A$200,0))))</f>
        <v/>
      </c>
      <c r="F59" s="28" t="str">
        <f t="shared" si="5"/>
        <v/>
      </c>
      <c r="G59" s="28" t="str">
        <f t="shared" si="6"/>
        <v/>
      </c>
      <c r="H59" s="28" t="str">
        <f t="shared" si="7"/>
        <v/>
      </c>
      <c r="I59" s="28" t="str">
        <f t="shared" si="8"/>
        <v/>
      </c>
      <c r="J59" s="28" t="str">
        <f t="shared" si="9"/>
        <v/>
      </c>
    </row>
    <row r="61" spans="1:10" x14ac:dyDescent="0.75">
      <c r="A61" s="2" t="s">
        <v>101</v>
      </c>
      <c r="B61" s="2"/>
      <c r="C61" s="2"/>
      <c r="D61" s="2"/>
      <c r="E61" s="2"/>
      <c r="F61" s="2"/>
      <c r="G61" s="2"/>
      <c r="H61" s="2"/>
      <c r="I61" s="2"/>
      <c r="J61" s="2"/>
    </row>
    <row r="62" spans="1:10" ht="24.75" x14ac:dyDescent="0.75">
      <c r="B62" s="29" t="s">
        <v>49</v>
      </c>
      <c r="C62" s="29" t="s">
        <v>57</v>
      </c>
      <c r="D62" s="29" t="s">
        <v>53</v>
      </c>
    </row>
    <row r="63" spans="1:10" x14ac:dyDescent="0.75">
      <c r="A63" s="28" t="s">
        <v>95</v>
      </c>
      <c r="B63" s="30">
        <f>COUNTIFS($D$45:$D$59,"Buffalo Yacht Club")</f>
        <v>1</v>
      </c>
      <c r="C63" s="30">
        <f>COUNTIFS($D$45:$D$59,"Erie Yacht Club")</f>
        <v>8</v>
      </c>
      <c r="D63" s="30">
        <f>COUNTIFS($D$45:$D$59,"Buffalo Canoe Club")</f>
        <v>0</v>
      </c>
    </row>
    <row r="64" spans="1:10" x14ac:dyDescent="0.75">
      <c r="A64" s="28" t="s">
        <v>96</v>
      </c>
      <c r="B64" s="30">
        <f>IF(COUNTA($B$45:$B$59)&gt;0,MAX(0,3-B63)*10,0)</f>
        <v>20</v>
      </c>
      <c r="C64" s="30">
        <f>IF(COUNTA($B$45:$B$59)&gt;0,MAX(0,3-C63)*10,0)</f>
        <v>0</v>
      </c>
      <c r="D64" s="30">
        <f>IF(COUNTA($B$45:$B$59)&gt;0,MAX(0,3-D63)*10,0)</f>
        <v>30</v>
      </c>
    </row>
    <row r="65" spans="1:10" x14ac:dyDescent="0.75">
      <c r="A65" s="31" t="s">
        <v>102</v>
      </c>
      <c r="B65" s="32">
        <f>SUMIFS($F$45:$F$59,$D$45:$D$59,"Buffalo Yacht Club",$H$45:$H$59,"Yes")+B64</f>
        <v>20.75</v>
      </c>
      <c r="C65" s="32">
        <f>SUMIFS($F$45:$F$59,$D$45:$D$59,"Erie Yacht Club",$H$45:$H$59,"Yes")+C64</f>
        <v>15</v>
      </c>
      <c r="D65" s="32">
        <f>SUMIFS($F$45:$F$59,$D$45:$D$59,"Buffalo Canoe Club",$H$45:$H$59,"Yes")+D64</f>
        <v>30</v>
      </c>
    </row>
    <row r="67" spans="1:10" x14ac:dyDescent="0.75">
      <c r="A67" s="5" t="s">
        <v>103</v>
      </c>
      <c r="B67" s="5"/>
      <c r="C67" s="5"/>
      <c r="D67" s="5"/>
      <c r="E67" s="5"/>
      <c r="F67" s="5"/>
      <c r="G67" s="5"/>
      <c r="H67" s="5"/>
      <c r="I67" s="5"/>
      <c r="J67" s="5"/>
    </row>
    <row r="68" spans="1:10" ht="24.75" x14ac:dyDescent="0.75">
      <c r="B68" s="33" t="s">
        <v>50</v>
      </c>
      <c r="C68" s="33" t="s">
        <v>58</v>
      </c>
      <c r="D68" s="33" t="s">
        <v>60</v>
      </c>
      <c r="E68" s="33" t="s">
        <v>70</v>
      </c>
      <c r="F68" s="33" t="s">
        <v>68</v>
      </c>
    </row>
    <row r="69" spans="1:10" x14ac:dyDescent="0.75">
      <c r="A69" s="34" t="s">
        <v>95</v>
      </c>
      <c r="B69" s="30">
        <f>COUNTIFS($E$45:$E$59,"Buffalo")</f>
        <v>3</v>
      </c>
      <c r="C69" s="30">
        <f>COUNTIFS($E$45:$E$59,"Erie")</f>
        <v>8</v>
      </c>
      <c r="D69" s="30">
        <f>COUNTIFS($E$45:$E$59,"Port Dover")</f>
        <v>0</v>
      </c>
      <c r="E69" s="30">
        <f>COUNTIFS($E$45:$E$59,"Dunkirk")</f>
        <v>0</v>
      </c>
      <c r="F69" s="30">
        <f>COUNTIFS($E$45:$E$59,"Port Colborne")</f>
        <v>0</v>
      </c>
    </row>
    <row r="70" spans="1:10" x14ac:dyDescent="0.75">
      <c r="A70" s="34" t="s">
        <v>96</v>
      </c>
      <c r="B70" s="30">
        <f>IF(COUNTA($B$45:$B$59)&gt;0,MAX(0,3-B69)*10,0)</f>
        <v>0</v>
      </c>
      <c r="C70" s="30">
        <f>IF(COUNTA($B$45:$B$59)&gt;0,MAX(0,3-C69)*10,0)</f>
        <v>0</v>
      </c>
      <c r="D70" s="30">
        <f>IF(COUNTA($B$45:$B$59)&gt;0,MAX(0,3-D69)*10,0)</f>
        <v>30</v>
      </c>
      <c r="E70" s="30">
        <f>IF(COUNTA($B$45:$B$59)&gt;0,MAX(0,3-E69)*10,0)</f>
        <v>30</v>
      </c>
      <c r="F70" s="30">
        <f>IF(COUNTA($B$45:$B$59)&gt;0,MAX(0,3-F69)*10,0)</f>
        <v>30</v>
      </c>
    </row>
    <row r="71" spans="1:10" x14ac:dyDescent="0.75">
      <c r="A71" s="34" t="s">
        <v>104</v>
      </c>
      <c r="B71" s="25">
        <f>SUMIFS($F$45:$F$59,$E$45:$E$59,"Buffalo",$J$45:$J$59,"Yes")+B70</f>
        <v>5.75</v>
      </c>
      <c r="C71" s="25">
        <f>SUMIFS($F$45:$F$59,$E$45:$E$59,"Erie",$J$45:$J$59,"Yes")+C70</f>
        <v>15</v>
      </c>
      <c r="D71" s="25">
        <f>SUMIFS($F$45:$F$59,$E$45:$E$59,"Port Dover",$J$45:$J$59,"Yes")+D70</f>
        <v>30</v>
      </c>
      <c r="E71" s="25">
        <f>SUMIFS($F$45:$F$59,$E$45:$E$59,"Dunkirk",$J$45:$J$59,"Yes")+E70</f>
        <v>30</v>
      </c>
      <c r="F71" s="25">
        <f>SUMIFS($F$45:$F$59,$E$45:$E$59,"Port Colborne",$J$45:$J$59,"Yes")+F70</f>
        <v>30</v>
      </c>
    </row>
    <row r="73" spans="1:10" ht="15.5" x14ac:dyDescent="0.75">
      <c r="A73" s="3" t="s">
        <v>105</v>
      </c>
      <c r="B73" s="3"/>
      <c r="C73" s="3"/>
      <c r="D73" s="3"/>
      <c r="E73" s="3"/>
      <c r="F73" s="3"/>
      <c r="G73" s="3"/>
      <c r="H73" s="3"/>
      <c r="I73" s="3"/>
      <c r="J73" s="3"/>
    </row>
    <row r="74" spans="1:10" ht="26" x14ac:dyDescent="0.75">
      <c r="A74" s="26" t="s">
        <v>84</v>
      </c>
      <c r="B74" s="26" t="s">
        <v>85</v>
      </c>
      <c r="C74" s="26" t="s">
        <v>86</v>
      </c>
      <c r="D74" s="26" t="s">
        <v>87</v>
      </c>
      <c r="E74" s="26" t="s">
        <v>88</v>
      </c>
      <c r="F74" s="26" t="s">
        <v>89</v>
      </c>
      <c r="G74" s="26" t="s">
        <v>90</v>
      </c>
      <c r="H74" s="26" t="s">
        <v>91</v>
      </c>
      <c r="I74" s="26" t="s">
        <v>92</v>
      </c>
      <c r="J74" s="26" t="s">
        <v>93</v>
      </c>
    </row>
    <row r="75" spans="1:10" x14ac:dyDescent="0.75">
      <c r="A75" s="27">
        <v>1</v>
      </c>
      <c r="B75" s="27" t="s">
        <v>201</v>
      </c>
      <c r="C75" s="27" t="s">
        <v>59</v>
      </c>
      <c r="D75" s="28">
        <f>IF($C75="","",IF(ISNA(MATCH($C75,'Club-Region Mapping'!$A$2:$A$200,0)),"NOT FOUND",INDEX('Club-Region Mapping'!$B$2:$B$200,MATCH($C75,'Club-Region Mapping'!$A$2:$A$200,0))))</f>
        <v>0</v>
      </c>
      <c r="E75" s="28" t="str">
        <f>IF($C75="","",IF(ISNA(MATCH($C75,'Club-Region Mapping'!$A$2:$A$200,0)),"NOT FOUND",INDEX('Club-Region Mapping'!$C$2:$C$200,MATCH($C75,'Club-Region Mapping'!$A$2:$A$200,0))))</f>
        <v>Port Dover</v>
      </c>
      <c r="F75" s="28">
        <f t="shared" ref="F75:F89" si="10">IF($A75="","",IF($A75=1,0.75,$A75))</f>
        <v>0.75</v>
      </c>
      <c r="G75" s="28">
        <f t="shared" ref="G75:G89" si="11">IF(OR($A75="",$D75="",$D75="NOT FOUND"),"",COUNTIFS($D$75:$D$89,$D75,$A$75:$A$89,"&lt;="&amp;$A75))</f>
        <v>1</v>
      </c>
      <c r="H75" s="28" t="str">
        <f t="shared" ref="H75:H89" si="12">IF($G75="","",IF($G75&lt;=3,"Yes","No"))</f>
        <v>Yes</v>
      </c>
      <c r="I75" s="28">
        <f t="shared" ref="I75:I89" si="13">IF(OR($A75="",$E75="",$E75="NOT FOUND"),"",COUNTIFS($E$75:$E$89,$E75,$A$75:$A$89,"&lt;="&amp;$A75))</f>
        <v>1</v>
      </c>
      <c r="J75" s="28" t="str">
        <f t="shared" ref="J75:J89" si="14">IF($I75="","",IF($I75&lt;=3,"Yes","No"))</f>
        <v>Yes</v>
      </c>
    </row>
    <row r="76" spans="1:10" x14ac:dyDescent="0.75">
      <c r="A76" s="27">
        <v>2</v>
      </c>
      <c r="B76" s="27" t="s">
        <v>141</v>
      </c>
      <c r="C76" s="27" t="s">
        <v>59</v>
      </c>
      <c r="D76" s="28">
        <f>IF($C76="","",IF(ISNA(MATCH($C76,'Club-Region Mapping'!$A$2:$A$200,0)),"NOT FOUND",INDEX('Club-Region Mapping'!$B$2:$B$200,MATCH($C76,'Club-Region Mapping'!$A$2:$A$200,0))))</f>
        <v>0</v>
      </c>
      <c r="E76" s="28" t="str">
        <f>IF($C76="","",IF(ISNA(MATCH($C76,'Club-Region Mapping'!$A$2:$A$200,0)),"NOT FOUND",INDEX('Club-Region Mapping'!$C$2:$C$200,MATCH($C76,'Club-Region Mapping'!$A$2:$A$200,0))))</f>
        <v>Port Dover</v>
      </c>
      <c r="F76" s="28">
        <f t="shared" si="10"/>
        <v>2</v>
      </c>
      <c r="G76" s="28">
        <f t="shared" si="11"/>
        <v>2</v>
      </c>
      <c r="H76" s="28" t="str">
        <f t="shared" si="12"/>
        <v>Yes</v>
      </c>
      <c r="I76" s="28">
        <f t="shared" si="13"/>
        <v>2</v>
      </c>
      <c r="J76" s="28" t="str">
        <f t="shared" si="14"/>
        <v>Yes</v>
      </c>
    </row>
    <row r="77" spans="1:10" x14ac:dyDescent="0.75">
      <c r="A77" s="27">
        <v>3</v>
      </c>
      <c r="B77" s="27" t="s">
        <v>209</v>
      </c>
      <c r="C77" s="27" t="s">
        <v>57</v>
      </c>
      <c r="D77" s="28" t="str">
        <f>IF($C77="","",IF(ISNA(MATCH($C77,'Club-Region Mapping'!$A$2:$A$200,0)),"NOT FOUND",INDEX('Club-Region Mapping'!$B$2:$B$200,MATCH($C77,'Club-Region Mapping'!$A$2:$A$200,0))))</f>
        <v>Erie Yacht Club</v>
      </c>
      <c r="E77" s="28" t="str">
        <f>IF($C77="","",IF(ISNA(MATCH($C77,'Club-Region Mapping'!$A$2:$A$200,0)),"NOT FOUND",INDEX('Club-Region Mapping'!$C$2:$C$200,MATCH($C77,'Club-Region Mapping'!$A$2:$A$200,0))))</f>
        <v>Erie</v>
      </c>
      <c r="F77" s="28">
        <f t="shared" si="10"/>
        <v>3</v>
      </c>
      <c r="G77" s="28">
        <f t="shared" si="11"/>
        <v>1</v>
      </c>
      <c r="H77" s="28" t="str">
        <f t="shared" si="12"/>
        <v>Yes</v>
      </c>
      <c r="I77" s="28">
        <f t="shared" si="13"/>
        <v>1</v>
      </c>
      <c r="J77" s="28" t="str">
        <f t="shared" si="14"/>
        <v>Yes</v>
      </c>
    </row>
    <row r="78" spans="1:10" x14ac:dyDescent="0.75">
      <c r="A78" s="27">
        <v>4</v>
      </c>
      <c r="B78" s="27" t="s">
        <v>189</v>
      </c>
      <c r="C78" s="27" t="s">
        <v>62</v>
      </c>
      <c r="D78" s="28" t="str">
        <f>IF($C78="","",IF(ISNA(MATCH($C78,'Club-Region Mapping'!$A$2:$A$200,0)),"NOT FOUND",INDEX('Club-Region Mapping'!$B$2:$B$200,MATCH($C78,'Club-Region Mapping'!$A$2:$A$200,0))))</f>
        <v>Buffalo Canoe Club</v>
      </c>
      <c r="E78" s="28" t="str">
        <f>IF($C78="","",IF(ISNA(MATCH($C78,'Club-Region Mapping'!$A$2:$A$200,0)),"NOT FOUND",INDEX('Club-Region Mapping'!$C$2:$C$200,MATCH($C78,'Club-Region Mapping'!$A$2:$A$200,0))))</f>
        <v>Buffalo</v>
      </c>
      <c r="F78" s="28">
        <f t="shared" si="10"/>
        <v>4</v>
      </c>
      <c r="G78" s="28">
        <f t="shared" si="11"/>
        <v>1</v>
      </c>
      <c r="H78" s="28" t="str">
        <f t="shared" si="12"/>
        <v>Yes</v>
      </c>
      <c r="I78" s="28">
        <f t="shared" si="13"/>
        <v>1</v>
      </c>
      <c r="J78" s="28" t="str">
        <f t="shared" si="14"/>
        <v>Yes</v>
      </c>
    </row>
    <row r="79" spans="1:10" x14ac:dyDescent="0.75">
      <c r="A79" s="27">
        <v>5</v>
      </c>
      <c r="B79" s="27" t="s">
        <v>210</v>
      </c>
      <c r="C79" s="27" t="s">
        <v>57</v>
      </c>
      <c r="D79" s="28" t="str">
        <f>IF($C79="","",IF(ISNA(MATCH($C79,'Club-Region Mapping'!$A$2:$A$200,0)),"NOT FOUND",INDEX('Club-Region Mapping'!$B$2:$B$200,MATCH($C79,'Club-Region Mapping'!$A$2:$A$200,0))))</f>
        <v>Erie Yacht Club</v>
      </c>
      <c r="E79" s="28" t="str">
        <f>IF($C79="","",IF(ISNA(MATCH($C79,'Club-Region Mapping'!$A$2:$A$200,0)),"NOT FOUND",INDEX('Club-Region Mapping'!$C$2:$C$200,MATCH($C79,'Club-Region Mapping'!$A$2:$A$200,0))))</f>
        <v>Erie</v>
      </c>
      <c r="F79" s="28">
        <f t="shared" si="10"/>
        <v>5</v>
      </c>
      <c r="G79" s="28">
        <f t="shared" si="11"/>
        <v>2</v>
      </c>
      <c r="H79" s="28" t="str">
        <f t="shared" si="12"/>
        <v>Yes</v>
      </c>
      <c r="I79" s="28">
        <f t="shared" si="13"/>
        <v>2</v>
      </c>
      <c r="J79" s="28" t="str">
        <f t="shared" si="14"/>
        <v>Yes</v>
      </c>
    </row>
    <row r="80" spans="1:10" x14ac:dyDescent="0.75">
      <c r="A80" s="27">
        <v>6</v>
      </c>
      <c r="B80" s="27" t="s">
        <v>135</v>
      </c>
      <c r="C80" s="27" t="s">
        <v>57</v>
      </c>
      <c r="D80" s="28" t="str">
        <f>IF($C80="","",IF(ISNA(MATCH($C80,'Club-Region Mapping'!$A$2:$A$200,0)),"NOT FOUND",INDEX('Club-Region Mapping'!$B$2:$B$200,MATCH($C80,'Club-Region Mapping'!$A$2:$A$200,0))))</f>
        <v>Erie Yacht Club</v>
      </c>
      <c r="E80" s="28" t="str">
        <f>IF($C80="","",IF(ISNA(MATCH($C80,'Club-Region Mapping'!$A$2:$A$200,0)),"NOT FOUND",INDEX('Club-Region Mapping'!$C$2:$C$200,MATCH($C80,'Club-Region Mapping'!$A$2:$A$200,0))))</f>
        <v>Erie</v>
      </c>
      <c r="F80" s="28">
        <f t="shared" si="10"/>
        <v>6</v>
      </c>
      <c r="G80" s="28">
        <f t="shared" si="11"/>
        <v>3</v>
      </c>
      <c r="H80" s="28" t="str">
        <f t="shared" si="12"/>
        <v>Yes</v>
      </c>
      <c r="I80" s="28">
        <f t="shared" si="13"/>
        <v>3</v>
      </c>
      <c r="J80" s="28" t="str">
        <f t="shared" si="14"/>
        <v>Yes</v>
      </c>
    </row>
    <row r="81" spans="1:10" x14ac:dyDescent="0.75">
      <c r="A81" s="27">
        <v>7</v>
      </c>
      <c r="B81" s="27" t="s">
        <v>136</v>
      </c>
      <c r="C81" s="27" t="s">
        <v>57</v>
      </c>
      <c r="D81" s="28" t="str">
        <f>IF($C81="","",IF(ISNA(MATCH($C81,'Club-Region Mapping'!$A$2:$A$200,0)),"NOT FOUND",INDEX('Club-Region Mapping'!$B$2:$B$200,MATCH($C81,'Club-Region Mapping'!$A$2:$A$200,0))))</f>
        <v>Erie Yacht Club</v>
      </c>
      <c r="E81" s="28" t="str">
        <f>IF($C81="","",IF(ISNA(MATCH($C81,'Club-Region Mapping'!$A$2:$A$200,0)),"NOT FOUND",INDEX('Club-Region Mapping'!$C$2:$C$200,MATCH($C81,'Club-Region Mapping'!$A$2:$A$200,0))))</f>
        <v>Erie</v>
      </c>
      <c r="F81" s="28">
        <f t="shared" si="10"/>
        <v>7</v>
      </c>
      <c r="G81" s="28">
        <f t="shared" si="11"/>
        <v>4</v>
      </c>
      <c r="H81" s="28" t="str">
        <f t="shared" si="12"/>
        <v>No</v>
      </c>
      <c r="I81" s="28">
        <f t="shared" si="13"/>
        <v>4</v>
      </c>
      <c r="J81" s="28" t="str">
        <f t="shared" si="14"/>
        <v>No</v>
      </c>
    </row>
    <row r="82" spans="1:10" x14ac:dyDescent="0.75">
      <c r="A82" s="27">
        <v>8</v>
      </c>
      <c r="B82" s="27" t="s">
        <v>168</v>
      </c>
      <c r="C82" s="27" t="s">
        <v>59</v>
      </c>
      <c r="D82" s="28">
        <f>IF($C82="","",IF(ISNA(MATCH($C82,'Club-Region Mapping'!$A$2:$A$200,0)),"NOT FOUND",INDEX('Club-Region Mapping'!$B$2:$B$200,MATCH($C82,'Club-Region Mapping'!$A$2:$A$200,0))))</f>
        <v>0</v>
      </c>
      <c r="E82" s="28" t="str">
        <f>IF($C82="","",IF(ISNA(MATCH($C82,'Club-Region Mapping'!$A$2:$A$200,0)),"NOT FOUND",INDEX('Club-Region Mapping'!$C$2:$C$200,MATCH($C82,'Club-Region Mapping'!$A$2:$A$200,0))))</f>
        <v>Port Dover</v>
      </c>
      <c r="F82" s="28">
        <f t="shared" si="10"/>
        <v>8</v>
      </c>
      <c r="G82" s="28">
        <f t="shared" si="11"/>
        <v>3</v>
      </c>
      <c r="H82" s="28" t="str">
        <f t="shared" si="12"/>
        <v>Yes</v>
      </c>
      <c r="I82" s="28">
        <f t="shared" si="13"/>
        <v>3</v>
      </c>
      <c r="J82" s="28" t="str">
        <f t="shared" si="14"/>
        <v>Yes</v>
      </c>
    </row>
    <row r="83" spans="1:10" x14ac:dyDescent="0.75">
      <c r="A83" s="27"/>
      <c r="B83" s="27"/>
      <c r="C83" s="27"/>
      <c r="D83" s="28" t="str">
        <f>IF($C83="","",IF(ISNA(MATCH($C83,'Club-Region Mapping'!$A$2:$A$200,0)),"NOT FOUND",INDEX('Club-Region Mapping'!$B$2:$B$200,MATCH($C83,'Club-Region Mapping'!$A$2:$A$200,0))))</f>
        <v/>
      </c>
      <c r="E83" s="28" t="str">
        <f>IF($C83="","",IF(ISNA(MATCH($C83,'Club-Region Mapping'!$A$2:$A$200,0)),"NOT FOUND",INDEX('Club-Region Mapping'!$C$2:$C$200,MATCH($C83,'Club-Region Mapping'!$A$2:$A$200,0))))</f>
        <v/>
      </c>
      <c r="F83" s="28" t="str">
        <f t="shared" si="10"/>
        <v/>
      </c>
      <c r="G83" s="28" t="str">
        <f t="shared" si="11"/>
        <v/>
      </c>
      <c r="H83" s="28" t="str">
        <f t="shared" si="12"/>
        <v/>
      </c>
      <c r="I83" s="28" t="str">
        <f t="shared" si="13"/>
        <v/>
      </c>
      <c r="J83" s="28" t="str">
        <f t="shared" si="14"/>
        <v/>
      </c>
    </row>
    <row r="84" spans="1:10" x14ac:dyDescent="0.75">
      <c r="A84" s="27"/>
      <c r="B84" s="27"/>
      <c r="C84" s="27"/>
      <c r="D84" s="28" t="str">
        <f>IF($C84="","",IF(ISNA(MATCH($C84,'Club-Region Mapping'!$A$2:$A$200,0)),"NOT FOUND",INDEX('Club-Region Mapping'!$B$2:$B$200,MATCH($C84,'Club-Region Mapping'!$A$2:$A$200,0))))</f>
        <v/>
      </c>
      <c r="E84" s="28" t="str">
        <f>IF($C84="","",IF(ISNA(MATCH($C84,'Club-Region Mapping'!$A$2:$A$200,0)),"NOT FOUND",INDEX('Club-Region Mapping'!$C$2:$C$200,MATCH($C84,'Club-Region Mapping'!$A$2:$A$200,0))))</f>
        <v/>
      </c>
      <c r="F84" s="28" t="str">
        <f t="shared" si="10"/>
        <v/>
      </c>
      <c r="G84" s="28" t="str">
        <f t="shared" si="11"/>
        <v/>
      </c>
      <c r="H84" s="28" t="str">
        <f t="shared" si="12"/>
        <v/>
      </c>
      <c r="I84" s="28" t="str">
        <f t="shared" si="13"/>
        <v/>
      </c>
      <c r="J84" s="28" t="str">
        <f t="shared" si="14"/>
        <v/>
      </c>
    </row>
    <row r="85" spans="1:10" x14ac:dyDescent="0.75">
      <c r="A85" s="27"/>
      <c r="B85" s="27"/>
      <c r="C85" s="27"/>
      <c r="D85" s="28" t="str">
        <f>IF($C85="","",IF(ISNA(MATCH($C85,'Club-Region Mapping'!$A$2:$A$200,0)),"NOT FOUND",INDEX('Club-Region Mapping'!$B$2:$B$200,MATCH($C85,'Club-Region Mapping'!$A$2:$A$200,0))))</f>
        <v/>
      </c>
      <c r="E85" s="28" t="str">
        <f>IF($C85="","",IF(ISNA(MATCH($C85,'Club-Region Mapping'!$A$2:$A$200,0)),"NOT FOUND",INDEX('Club-Region Mapping'!$C$2:$C$200,MATCH($C85,'Club-Region Mapping'!$A$2:$A$200,0))))</f>
        <v/>
      </c>
      <c r="F85" s="28" t="str">
        <f t="shared" si="10"/>
        <v/>
      </c>
      <c r="G85" s="28" t="str">
        <f t="shared" si="11"/>
        <v/>
      </c>
      <c r="H85" s="28" t="str">
        <f t="shared" si="12"/>
        <v/>
      </c>
      <c r="I85" s="28" t="str">
        <f t="shared" si="13"/>
        <v/>
      </c>
      <c r="J85" s="28" t="str">
        <f t="shared" si="14"/>
        <v/>
      </c>
    </row>
    <row r="86" spans="1:10" x14ac:dyDescent="0.75">
      <c r="A86" s="27"/>
      <c r="B86" s="27"/>
      <c r="C86" s="27"/>
      <c r="D86" s="28" t="str">
        <f>IF($C86="","",IF(ISNA(MATCH($C86,'Club-Region Mapping'!$A$2:$A$200,0)),"NOT FOUND",INDEX('Club-Region Mapping'!$B$2:$B$200,MATCH($C86,'Club-Region Mapping'!$A$2:$A$200,0))))</f>
        <v/>
      </c>
      <c r="E86" s="28" t="str">
        <f>IF($C86="","",IF(ISNA(MATCH($C86,'Club-Region Mapping'!$A$2:$A$200,0)),"NOT FOUND",INDEX('Club-Region Mapping'!$C$2:$C$200,MATCH($C86,'Club-Region Mapping'!$A$2:$A$200,0))))</f>
        <v/>
      </c>
      <c r="F86" s="28" t="str">
        <f t="shared" si="10"/>
        <v/>
      </c>
      <c r="G86" s="28" t="str">
        <f t="shared" si="11"/>
        <v/>
      </c>
      <c r="H86" s="28" t="str">
        <f t="shared" si="12"/>
        <v/>
      </c>
      <c r="I86" s="28" t="str">
        <f t="shared" si="13"/>
        <v/>
      </c>
      <c r="J86" s="28" t="str">
        <f t="shared" si="14"/>
        <v/>
      </c>
    </row>
    <row r="87" spans="1:10" x14ac:dyDescent="0.75">
      <c r="A87" s="27"/>
      <c r="B87" s="27"/>
      <c r="C87" s="27"/>
      <c r="D87" s="28" t="str">
        <f>IF($C87="","",IF(ISNA(MATCH($C87,'Club-Region Mapping'!$A$2:$A$200,0)),"NOT FOUND",INDEX('Club-Region Mapping'!$B$2:$B$200,MATCH($C87,'Club-Region Mapping'!$A$2:$A$200,0))))</f>
        <v/>
      </c>
      <c r="E87" s="28" t="str">
        <f>IF($C87="","",IF(ISNA(MATCH($C87,'Club-Region Mapping'!$A$2:$A$200,0)),"NOT FOUND",INDEX('Club-Region Mapping'!$C$2:$C$200,MATCH($C87,'Club-Region Mapping'!$A$2:$A$200,0))))</f>
        <v/>
      </c>
      <c r="F87" s="28" t="str">
        <f t="shared" si="10"/>
        <v/>
      </c>
      <c r="G87" s="28" t="str">
        <f t="shared" si="11"/>
        <v/>
      </c>
      <c r="H87" s="28" t="str">
        <f t="shared" si="12"/>
        <v/>
      </c>
      <c r="I87" s="28" t="str">
        <f t="shared" si="13"/>
        <v/>
      </c>
      <c r="J87" s="28" t="str">
        <f t="shared" si="14"/>
        <v/>
      </c>
    </row>
    <row r="88" spans="1:10" x14ac:dyDescent="0.75">
      <c r="A88" s="27"/>
      <c r="B88" s="27"/>
      <c r="C88" s="27"/>
      <c r="D88" s="28" t="str">
        <f>IF($C88="","",IF(ISNA(MATCH($C88,'Club-Region Mapping'!$A$2:$A$200,0)),"NOT FOUND",INDEX('Club-Region Mapping'!$B$2:$B$200,MATCH($C88,'Club-Region Mapping'!$A$2:$A$200,0))))</f>
        <v/>
      </c>
      <c r="E88" s="28" t="str">
        <f>IF($C88="","",IF(ISNA(MATCH($C88,'Club-Region Mapping'!$A$2:$A$200,0)),"NOT FOUND",INDEX('Club-Region Mapping'!$C$2:$C$200,MATCH($C88,'Club-Region Mapping'!$A$2:$A$200,0))))</f>
        <v/>
      </c>
      <c r="F88" s="28" t="str">
        <f t="shared" si="10"/>
        <v/>
      </c>
      <c r="G88" s="28" t="str">
        <f t="shared" si="11"/>
        <v/>
      </c>
      <c r="H88" s="28" t="str">
        <f t="shared" si="12"/>
        <v/>
      </c>
      <c r="I88" s="28" t="str">
        <f t="shared" si="13"/>
        <v/>
      </c>
      <c r="J88" s="28" t="str">
        <f t="shared" si="14"/>
        <v/>
      </c>
    </row>
    <row r="89" spans="1:10" x14ac:dyDescent="0.75">
      <c r="A89" s="27"/>
      <c r="B89" s="27"/>
      <c r="C89" s="27"/>
      <c r="D89" s="28" t="str">
        <f>IF($C89="","",IF(ISNA(MATCH($C89,'Club-Region Mapping'!$A$2:$A$200,0)),"NOT FOUND",INDEX('Club-Region Mapping'!$B$2:$B$200,MATCH($C89,'Club-Region Mapping'!$A$2:$A$200,0))))</f>
        <v/>
      </c>
      <c r="E89" s="28" t="str">
        <f>IF($C89="","",IF(ISNA(MATCH($C89,'Club-Region Mapping'!$A$2:$A$200,0)),"NOT FOUND",INDEX('Club-Region Mapping'!$C$2:$C$200,MATCH($C89,'Club-Region Mapping'!$A$2:$A$200,0))))</f>
        <v/>
      </c>
      <c r="F89" s="28" t="str">
        <f t="shared" si="10"/>
        <v/>
      </c>
      <c r="G89" s="28" t="str">
        <f t="shared" si="11"/>
        <v/>
      </c>
      <c r="H89" s="28" t="str">
        <f t="shared" si="12"/>
        <v/>
      </c>
      <c r="I89" s="28" t="str">
        <f t="shared" si="13"/>
        <v/>
      </c>
      <c r="J89" s="28" t="str">
        <f t="shared" si="14"/>
        <v/>
      </c>
    </row>
    <row r="91" spans="1:10" x14ac:dyDescent="0.75">
      <c r="A91" s="2" t="s">
        <v>106</v>
      </c>
      <c r="B91" s="2"/>
      <c r="C91" s="2"/>
      <c r="D91" s="2"/>
      <c r="E91" s="2"/>
      <c r="F91" s="2"/>
      <c r="G91" s="2"/>
      <c r="H91" s="2"/>
      <c r="I91" s="2"/>
      <c r="J91" s="2"/>
    </row>
    <row r="92" spans="1:10" ht="24.75" x14ac:dyDescent="0.75">
      <c r="B92" s="29" t="s">
        <v>49</v>
      </c>
      <c r="C92" s="29" t="s">
        <v>57</v>
      </c>
      <c r="D92" s="29" t="s">
        <v>53</v>
      </c>
    </row>
    <row r="93" spans="1:10" x14ac:dyDescent="0.75">
      <c r="A93" s="28" t="s">
        <v>95</v>
      </c>
      <c r="B93" s="30">
        <f>COUNTIFS($D$75:$D$89,"Buffalo Yacht Club")</f>
        <v>0</v>
      </c>
      <c r="C93" s="30">
        <f>COUNTIFS($D$75:$D$89,"Erie Yacht Club")</f>
        <v>4</v>
      </c>
      <c r="D93" s="30">
        <f>COUNTIFS($D$75:$D$89,"Buffalo Canoe Club")</f>
        <v>1</v>
      </c>
    </row>
    <row r="94" spans="1:10" x14ac:dyDescent="0.75">
      <c r="A94" s="28" t="s">
        <v>96</v>
      </c>
      <c r="B94" s="30">
        <f>IF(COUNTA($B$75:$B$89)&gt;0,MAX(0,3-B93)*10,0)</f>
        <v>30</v>
      </c>
      <c r="C94" s="30">
        <f>IF(COUNTA($B$75:$B$89)&gt;0,MAX(0,3-C93)*10,0)</f>
        <v>0</v>
      </c>
      <c r="D94" s="30">
        <f>IF(COUNTA($B$75:$B$89)&gt;0,MAX(0,3-D93)*10,0)</f>
        <v>20</v>
      </c>
    </row>
    <row r="95" spans="1:10" x14ac:dyDescent="0.75">
      <c r="A95" s="31" t="s">
        <v>107</v>
      </c>
      <c r="B95" s="32">
        <f>SUMIFS($F$75:$F$89,$D$75:$D$89,"Buffalo Yacht Club",$H$75:$H$89,"Yes")+B94</f>
        <v>30</v>
      </c>
      <c r="C95" s="32">
        <f>SUMIFS($F$75:$F$89,$D$75:$D$89,"Erie Yacht Club",$H$75:$H$89,"Yes")+C94</f>
        <v>14</v>
      </c>
      <c r="D95" s="32">
        <f>SUMIFS($F$75:$F$89,$D$75:$D$89,"Buffalo Canoe Club",$H$75:$H$89,"Yes")+D94</f>
        <v>24</v>
      </c>
    </row>
    <row r="97" spans="1:10" x14ac:dyDescent="0.75">
      <c r="A97" s="5" t="s">
        <v>108</v>
      </c>
      <c r="B97" s="5"/>
      <c r="C97" s="5"/>
      <c r="D97" s="5"/>
      <c r="E97" s="5"/>
      <c r="F97" s="5"/>
      <c r="G97" s="5"/>
      <c r="H97" s="5"/>
      <c r="I97" s="5"/>
      <c r="J97" s="5"/>
    </row>
    <row r="98" spans="1:10" ht="24.75" x14ac:dyDescent="0.75">
      <c r="B98" s="33" t="s">
        <v>50</v>
      </c>
      <c r="C98" s="33" t="s">
        <v>58</v>
      </c>
      <c r="D98" s="33" t="s">
        <v>60</v>
      </c>
      <c r="E98" s="33" t="s">
        <v>70</v>
      </c>
      <c r="F98" s="33" t="s">
        <v>68</v>
      </c>
    </row>
    <row r="99" spans="1:10" x14ac:dyDescent="0.75">
      <c r="A99" s="34" t="s">
        <v>95</v>
      </c>
      <c r="B99" s="30">
        <f>COUNTIFS($E$75:$E$89,"Buffalo")</f>
        <v>1</v>
      </c>
      <c r="C99" s="30">
        <f>COUNTIFS($E$75:$E$89,"Erie")</f>
        <v>4</v>
      </c>
      <c r="D99" s="30">
        <f>COUNTIFS($E$75:$E$89,"Port Dover")</f>
        <v>3</v>
      </c>
      <c r="E99" s="30">
        <f>COUNTIFS($E$75:$E$89,"Dunkirk")</f>
        <v>0</v>
      </c>
      <c r="F99" s="30">
        <f>COUNTIFS($E$75:$E$89,"Port Colborne")</f>
        <v>0</v>
      </c>
    </row>
    <row r="100" spans="1:10" x14ac:dyDescent="0.75">
      <c r="A100" s="34" t="s">
        <v>96</v>
      </c>
      <c r="B100" s="30">
        <f>IF(COUNTA($B$75:$B$89)&gt;0,MAX(0,3-B99)*10,0)</f>
        <v>20</v>
      </c>
      <c r="C100" s="30">
        <f>IF(COUNTA($B$75:$B$89)&gt;0,MAX(0,3-C99)*10,0)</f>
        <v>0</v>
      </c>
      <c r="D100" s="30">
        <f>IF(COUNTA($B$75:$B$89)&gt;0,MAX(0,3-D99)*10,0)</f>
        <v>0</v>
      </c>
      <c r="E100" s="30">
        <f>IF(COUNTA($B$75:$B$89)&gt;0,MAX(0,3-E99)*10,0)</f>
        <v>30</v>
      </c>
      <c r="F100" s="30">
        <f>IF(COUNTA($B$75:$B$89)&gt;0,MAX(0,3-F99)*10,0)</f>
        <v>30</v>
      </c>
    </row>
    <row r="101" spans="1:10" x14ac:dyDescent="0.75">
      <c r="A101" s="34" t="s">
        <v>109</v>
      </c>
      <c r="B101" s="25">
        <f>SUMIFS($F$75:$F$89,$E$75:$E$89,"Buffalo",$J$75:$J$89,"Yes")+B100</f>
        <v>24</v>
      </c>
      <c r="C101" s="25">
        <f>SUMIFS($F$75:$F$89,$E$75:$E$89,"Erie",$J$75:$J$89,"Yes")+C100</f>
        <v>14</v>
      </c>
      <c r="D101" s="25">
        <f>SUMIFS($F$75:$F$89,$E$75:$E$89,"Port Dover",$J$75:$J$89,"Yes")+D100</f>
        <v>10.75</v>
      </c>
      <c r="E101" s="25">
        <f>SUMIFS($F$75:$F$89,$E$75:$E$89,"Dunkirk",$J$75:$J$89,"Yes")+E100</f>
        <v>30</v>
      </c>
      <c r="F101" s="25">
        <f>SUMIFS($F$75:$F$89,$E$75:$E$89,"Port Colborne",$J$75:$J$89,"Yes")+F100</f>
        <v>30</v>
      </c>
    </row>
    <row r="103" spans="1:10" ht="15.5" x14ac:dyDescent="0.75">
      <c r="A103" s="3" t="s">
        <v>110</v>
      </c>
      <c r="B103" s="3"/>
      <c r="C103" s="3"/>
      <c r="D103" s="3"/>
      <c r="E103" s="3"/>
      <c r="F103" s="3"/>
      <c r="G103" s="3"/>
      <c r="H103" s="3"/>
      <c r="I103" s="3"/>
      <c r="J103" s="3"/>
    </row>
    <row r="104" spans="1:10" ht="26" x14ac:dyDescent="0.75">
      <c r="A104" s="26" t="s">
        <v>84</v>
      </c>
      <c r="B104" s="26" t="s">
        <v>85</v>
      </c>
      <c r="C104" s="26" t="s">
        <v>86</v>
      </c>
      <c r="D104" s="26" t="s">
        <v>87</v>
      </c>
      <c r="E104" s="26" t="s">
        <v>88</v>
      </c>
      <c r="F104" s="26" t="s">
        <v>89</v>
      </c>
      <c r="G104" s="26" t="s">
        <v>90</v>
      </c>
      <c r="H104" s="26" t="s">
        <v>91</v>
      </c>
      <c r="I104" s="26" t="s">
        <v>92</v>
      </c>
      <c r="J104" s="26" t="s">
        <v>93</v>
      </c>
    </row>
    <row r="105" spans="1:10" x14ac:dyDescent="0.75">
      <c r="A105" s="27">
        <v>1</v>
      </c>
      <c r="B105" s="27" t="s">
        <v>151</v>
      </c>
      <c r="C105" s="27" t="s">
        <v>57</v>
      </c>
      <c r="D105" s="28" t="str">
        <f>IF($C105="","",IF(ISNA(MATCH($C105,'Club-Region Mapping'!$A$2:$A$200,0)),"NOT FOUND",INDEX('Club-Region Mapping'!$B$2:$B$200,MATCH($C105,'Club-Region Mapping'!$A$2:$A$200,0))))</f>
        <v>Erie Yacht Club</v>
      </c>
      <c r="E105" s="28" t="str">
        <f>IF($C105="","",IF(ISNA(MATCH($C105,'Club-Region Mapping'!$A$2:$A$200,0)),"NOT FOUND",INDEX('Club-Region Mapping'!$C$2:$C$200,MATCH($C105,'Club-Region Mapping'!$A$2:$A$200,0))))</f>
        <v>Erie</v>
      </c>
      <c r="F105" s="28">
        <f t="shared" ref="F105:F119" si="15">IF($A105="","",IF($A105=1,0.75,$A105))</f>
        <v>0.75</v>
      </c>
      <c r="G105" s="28">
        <f t="shared" ref="G105:G119" si="16">IF(OR($A105="",$D105="",$D105="NOT FOUND"),"",COUNTIFS($D$105:$D$119,$D105,$A$105:$A$119,"&lt;="&amp;$A105))</f>
        <v>1</v>
      </c>
      <c r="H105" s="28" t="str">
        <f t="shared" ref="H105:H119" si="17">IF($G105="","",IF($G105&lt;=3,"Yes","No"))</f>
        <v>Yes</v>
      </c>
      <c r="I105" s="28">
        <f t="shared" ref="I105:I119" si="18">IF(OR($A105="",$E105="",$E105="NOT FOUND"),"",COUNTIFS($E$105:$E$119,$E105,$A$105:$A$119,"&lt;="&amp;$A105))</f>
        <v>1</v>
      </c>
      <c r="J105" s="28" t="str">
        <f t="shared" ref="J105:J119" si="19">IF($I105="","",IF($I105&lt;=3,"Yes","No"))</f>
        <v>Yes</v>
      </c>
    </row>
    <row r="106" spans="1:10" x14ac:dyDescent="0.75">
      <c r="A106" s="27">
        <v>2</v>
      </c>
      <c r="B106" s="27" t="s">
        <v>149</v>
      </c>
      <c r="C106" s="27" t="s">
        <v>57</v>
      </c>
      <c r="D106" s="28" t="str">
        <f>IF($C106="","",IF(ISNA(MATCH($C106,'Club-Region Mapping'!$A$2:$A$200,0)),"NOT FOUND",INDEX('Club-Region Mapping'!$B$2:$B$200,MATCH($C106,'Club-Region Mapping'!$A$2:$A$200,0))))</f>
        <v>Erie Yacht Club</v>
      </c>
      <c r="E106" s="28" t="str">
        <f>IF($C106="","",IF(ISNA(MATCH($C106,'Club-Region Mapping'!$A$2:$A$200,0)),"NOT FOUND",INDEX('Club-Region Mapping'!$C$2:$C$200,MATCH($C106,'Club-Region Mapping'!$A$2:$A$200,0))))</f>
        <v>Erie</v>
      </c>
      <c r="F106" s="28">
        <f t="shared" si="15"/>
        <v>2</v>
      </c>
      <c r="G106" s="28">
        <f t="shared" si="16"/>
        <v>2</v>
      </c>
      <c r="H106" s="28" t="str">
        <f t="shared" si="17"/>
        <v>Yes</v>
      </c>
      <c r="I106" s="28">
        <f t="shared" si="18"/>
        <v>2</v>
      </c>
      <c r="J106" s="28" t="str">
        <f t="shared" si="19"/>
        <v>Yes</v>
      </c>
    </row>
    <row r="107" spans="1:10" x14ac:dyDescent="0.75">
      <c r="A107" s="27">
        <v>3</v>
      </c>
      <c r="B107" s="27" t="s">
        <v>144</v>
      </c>
      <c r="C107" s="27" t="s">
        <v>59</v>
      </c>
      <c r="D107" s="28">
        <f>IF($C107="","",IF(ISNA(MATCH($C107,'Club-Region Mapping'!$A$2:$A$200,0)),"NOT FOUND",INDEX('Club-Region Mapping'!$B$2:$B$200,MATCH($C107,'Club-Region Mapping'!$A$2:$A$200,0))))</f>
        <v>0</v>
      </c>
      <c r="E107" s="28" t="str">
        <f>IF($C107="","",IF(ISNA(MATCH($C107,'Club-Region Mapping'!$A$2:$A$200,0)),"NOT FOUND",INDEX('Club-Region Mapping'!$C$2:$C$200,MATCH($C107,'Club-Region Mapping'!$A$2:$A$200,0))))</f>
        <v>Port Dover</v>
      </c>
      <c r="F107" s="28">
        <f t="shared" si="15"/>
        <v>3</v>
      </c>
      <c r="G107" s="28">
        <f t="shared" si="16"/>
        <v>1</v>
      </c>
      <c r="H107" s="28" t="str">
        <f t="shared" si="17"/>
        <v>Yes</v>
      </c>
      <c r="I107" s="28">
        <f t="shared" si="18"/>
        <v>1</v>
      </c>
      <c r="J107" s="28" t="str">
        <f t="shared" si="19"/>
        <v>Yes</v>
      </c>
    </row>
    <row r="108" spans="1:10" x14ac:dyDescent="0.75">
      <c r="A108" s="27">
        <v>4</v>
      </c>
      <c r="B108" s="27" t="s">
        <v>182</v>
      </c>
      <c r="C108" s="27" t="s">
        <v>72</v>
      </c>
      <c r="D108" s="28">
        <f>IF($C108="","",IF(ISNA(MATCH($C108,'Club-Region Mapping'!$A$2:$A$200,0)),"NOT FOUND",INDEX('Club-Region Mapping'!$B$2:$B$200,MATCH($C108,'Club-Region Mapping'!$A$2:$A$200,0))))</f>
        <v>0</v>
      </c>
      <c r="E108" s="28" t="str">
        <f>IF($C108="","",IF(ISNA(MATCH($C108,'Club-Region Mapping'!$A$2:$A$200,0)),"NOT FOUND",INDEX('Club-Region Mapping'!$C$2:$C$200,MATCH($C108,'Club-Region Mapping'!$A$2:$A$200,0))))</f>
        <v>Buffalo</v>
      </c>
      <c r="F108" s="28">
        <f t="shared" si="15"/>
        <v>4</v>
      </c>
      <c r="G108" s="28">
        <f t="shared" si="16"/>
        <v>2</v>
      </c>
      <c r="H108" s="28" t="str">
        <f t="shared" si="17"/>
        <v>Yes</v>
      </c>
      <c r="I108" s="28">
        <f t="shared" si="18"/>
        <v>1</v>
      </c>
      <c r="J108" s="28" t="str">
        <f t="shared" si="19"/>
        <v>Yes</v>
      </c>
    </row>
    <row r="109" spans="1:10" x14ac:dyDescent="0.75">
      <c r="A109" s="27">
        <v>5</v>
      </c>
      <c r="B109" s="27" t="s">
        <v>193</v>
      </c>
      <c r="C109" s="27" t="s">
        <v>54</v>
      </c>
      <c r="D109" s="28">
        <f>IF($C109="","",IF(ISNA(MATCH($C109,'Club-Region Mapping'!$A$2:$A$200,0)),"NOT FOUND",INDEX('Club-Region Mapping'!$B$2:$B$200,MATCH($C109,'Club-Region Mapping'!$A$2:$A$200,0))))</f>
        <v>0</v>
      </c>
      <c r="E109" s="28" t="str">
        <f>IF($C109="","",IF(ISNA(MATCH($C109,'Club-Region Mapping'!$A$2:$A$200,0)),"NOT FOUND",INDEX('Club-Region Mapping'!$C$2:$C$200,MATCH($C109,'Club-Region Mapping'!$A$2:$A$200,0))))</f>
        <v>Buffalo</v>
      </c>
      <c r="F109" s="28">
        <f t="shared" si="15"/>
        <v>5</v>
      </c>
      <c r="G109" s="28">
        <f t="shared" si="16"/>
        <v>3</v>
      </c>
      <c r="H109" s="28" t="str">
        <f t="shared" si="17"/>
        <v>Yes</v>
      </c>
      <c r="I109" s="28">
        <f t="shared" si="18"/>
        <v>2</v>
      </c>
      <c r="J109" s="28" t="str">
        <f t="shared" si="19"/>
        <v>Yes</v>
      </c>
    </row>
    <row r="110" spans="1:10" x14ac:dyDescent="0.75">
      <c r="A110" s="27">
        <v>6</v>
      </c>
      <c r="B110" s="27" t="s">
        <v>148</v>
      </c>
      <c r="C110" s="27" t="s">
        <v>71</v>
      </c>
      <c r="D110" s="28">
        <f>IF($C110="","",IF(ISNA(MATCH($C110,'Club-Region Mapping'!$A$2:$A$200,0)),"NOT FOUND",INDEX('Club-Region Mapping'!$B$2:$B$200,MATCH($C110,'Club-Region Mapping'!$A$2:$A$200,0))))</f>
        <v>0</v>
      </c>
      <c r="E110" s="28" t="str">
        <f>IF($C110="","",IF(ISNA(MATCH($C110,'Club-Region Mapping'!$A$2:$A$200,0)),"NOT FOUND",INDEX('Club-Region Mapping'!$C$2:$C$200,MATCH($C110,'Club-Region Mapping'!$A$2:$A$200,0))))</f>
        <v>Dunkirk</v>
      </c>
      <c r="F110" s="28">
        <f t="shared" si="15"/>
        <v>6</v>
      </c>
      <c r="G110" s="28">
        <f t="shared" si="16"/>
        <v>4</v>
      </c>
      <c r="H110" s="28" t="str">
        <f t="shared" si="17"/>
        <v>No</v>
      </c>
      <c r="I110" s="28">
        <f t="shared" si="18"/>
        <v>1</v>
      </c>
      <c r="J110" s="28" t="str">
        <f t="shared" si="19"/>
        <v>Yes</v>
      </c>
    </row>
    <row r="111" spans="1:10" x14ac:dyDescent="0.75">
      <c r="A111" s="27">
        <v>7</v>
      </c>
      <c r="B111" s="27" t="s">
        <v>196</v>
      </c>
      <c r="C111" s="27" t="s">
        <v>59</v>
      </c>
      <c r="D111" s="28">
        <f>IF($C111="","",IF(ISNA(MATCH($C111,'Club-Region Mapping'!$A$2:$A$200,0)),"NOT FOUND",INDEX('Club-Region Mapping'!$B$2:$B$200,MATCH($C111,'Club-Region Mapping'!$A$2:$A$200,0))))</f>
        <v>0</v>
      </c>
      <c r="E111" s="28" t="str">
        <f>IF($C111="","",IF(ISNA(MATCH($C111,'Club-Region Mapping'!$A$2:$A$200,0)),"NOT FOUND",INDEX('Club-Region Mapping'!$C$2:$C$200,MATCH($C111,'Club-Region Mapping'!$A$2:$A$200,0))))</f>
        <v>Port Dover</v>
      </c>
      <c r="F111" s="28">
        <f t="shared" si="15"/>
        <v>7</v>
      </c>
      <c r="G111" s="28">
        <f t="shared" si="16"/>
        <v>5</v>
      </c>
      <c r="H111" s="28" t="str">
        <f t="shared" si="17"/>
        <v>No</v>
      </c>
      <c r="I111" s="28">
        <f t="shared" si="18"/>
        <v>2</v>
      </c>
      <c r="J111" s="28" t="str">
        <f t="shared" si="19"/>
        <v>Yes</v>
      </c>
    </row>
    <row r="112" spans="1:10" x14ac:dyDescent="0.75">
      <c r="A112" s="27"/>
      <c r="B112" s="27"/>
      <c r="C112" s="27"/>
      <c r="D112" s="28" t="str">
        <f>IF($C112="","",IF(ISNA(MATCH($C112,'Club-Region Mapping'!$A$2:$A$200,0)),"NOT FOUND",INDEX('Club-Region Mapping'!$B$2:$B$200,MATCH($C112,'Club-Region Mapping'!$A$2:$A$200,0))))</f>
        <v/>
      </c>
      <c r="E112" s="28" t="str">
        <f>IF($C112="","",IF(ISNA(MATCH($C112,'Club-Region Mapping'!$A$2:$A$200,0)),"NOT FOUND",INDEX('Club-Region Mapping'!$C$2:$C$200,MATCH($C112,'Club-Region Mapping'!$A$2:$A$200,0))))</f>
        <v/>
      </c>
      <c r="F112" s="28" t="str">
        <f t="shared" si="15"/>
        <v/>
      </c>
      <c r="G112" s="28" t="str">
        <f t="shared" si="16"/>
        <v/>
      </c>
      <c r="H112" s="28" t="str">
        <f t="shared" si="17"/>
        <v/>
      </c>
      <c r="I112" s="28" t="str">
        <f t="shared" si="18"/>
        <v/>
      </c>
      <c r="J112" s="28" t="str">
        <f t="shared" si="19"/>
        <v/>
      </c>
    </row>
    <row r="113" spans="1:10" x14ac:dyDescent="0.75">
      <c r="A113" s="27"/>
      <c r="B113" s="27"/>
      <c r="C113" s="27"/>
      <c r="D113" s="28" t="str">
        <f>IF($C113="","",IF(ISNA(MATCH($C113,'Club-Region Mapping'!$A$2:$A$200,0)),"NOT FOUND",INDEX('Club-Region Mapping'!$B$2:$B$200,MATCH($C113,'Club-Region Mapping'!$A$2:$A$200,0))))</f>
        <v/>
      </c>
      <c r="E113" s="28" t="str">
        <f>IF($C113="","",IF(ISNA(MATCH($C113,'Club-Region Mapping'!$A$2:$A$200,0)),"NOT FOUND",INDEX('Club-Region Mapping'!$C$2:$C$200,MATCH($C113,'Club-Region Mapping'!$A$2:$A$200,0))))</f>
        <v/>
      </c>
      <c r="F113" s="28" t="str">
        <f t="shared" si="15"/>
        <v/>
      </c>
      <c r="G113" s="28" t="str">
        <f t="shared" si="16"/>
        <v/>
      </c>
      <c r="H113" s="28" t="str">
        <f t="shared" si="17"/>
        <v/>
      </c>
      <c r="I113" s="28" t="str">
        <f t="shared" si="18"/>
        <v/>
      </c>
      <c r="J113" s="28" t="str">
        <f t="shared" si="19"/>
        <v/>
      </c>
    </row>
    <row r="114" spans="1:10" x14ac:dyDescent="0.75">
      <c r="A114" s="27"/>
      <c r="B114" s="27"/>
      <c r="C114" s="27"/>
      <c r="D114" s="28" t="str">
        <f>IF($C114="","",IF(ISNA(MATCH($C114,'Club-Region Mapping'!$A$2:$A$200,0)),"NOT FOUND",INDEX('Club-Region Mapping'!$B$2:$B$200,MATCH($C114,'Club-Region Mapping'!$A$2:$A$200,0))))</f>
        <v/>
      </c>
      <c r="E114" s="28" t="str">
        <f>IF($C114="","",IF(ISNA(MATCH($C114,'Club-Region Mapping'!$A$2:$A$200,0)),"NOT FOUND",INDEX('Club-Region Mapping'!$C$2:$C$200,MATCH($C114,'Club-Region Mapping'!$A$2:$A$200,0))))</f>
        <v/>
      </c>
      <c r="F114" s="28" t="str">
        <f t="shared" si="15"/>
        <v/>
      </c>
      <c r="G114" s="28" t="str">
        <f t="shared" si="16"/>
        <v/>
      </c>
      <c r="H114" s="28" t="str">
        <f t="shared" si="17"/>
        <v/>
      </c>
      <c r="I114" s="28" t="str">
        <f t="shared" si="18"/>
        <v/>
      </c>
      <c r="J114" s="28" t="str">
        <f t="shared" si="19"/>
        <v/>
      </c>
    </row>
    <row r="115" spans="1:10" x14ac:dyDescent="0.75">
      <c r="A115" s="27"/>
      <c r="B115" s="27"/>
      <c r="C115" s="27"/>
      <c r="D115" s="28" t="str">
        <f>IF($C115="","",IF(ISNA(MATCH($C115,'Club-Region Mapping'!$A$2:$A$200,0)),"NOT FOUND",INDEX('Club-Region Mapping'!$B$2:$B$200,MATCH($C115,'Club-Region Mapping'!$A$2:$A$200,0))))</f>
        <v/>
      </c>
      <c r="E115" s="28" t="str">
        <f>IF($C115="","",IF(ISNA(MATCH($C115,'Club-Region Mapping'!$A$2:$A$200,0)),"NOT FOUND",INDEX('Club-Region Mapping'!$C$2:$C$200,MATCH($C115,'Club-Region Mapping'!$A$2:$A$200,0))))</f>
        <v/>
      </c>
      <c r="F115" s="28" t="str">
        <f t="shared" si="15"/>
        <v/>
      </c>
      <c r="G115" s="28" t="str">
        <f t="shared" si="16"/>
        <v/>
      </c>
      <c r="H115" s="28" t="str">
        <f t="shared" si="17"/>
        <v/>
      </c>
      <c r="I115" s="28" t="str">
        <f t="shared" si="18"/>
        <v/>
      </c>
      <c r="J115" s="28" t="str">
        <f t="shared" si="19"/>
        <v/>
      </c>
    </row>
    <row r="116" spans="1:10" x14ac:dyDescent="0.75">
      <c r="A116" s="27"/>
      <c r="B116" s="27"/>
      <c r="C116" s="27"/>
      <c r="D116" s="28" t="str">
        <f>IF($C116="","",IF(ISNA(MATCH($C116,'Club-Region Mapping'!$A$2:$A$200,0)),"NOT FOUND",INDEX('Club-Region Mapping'!$B$2:$B$200,MATCH($C116,'Club-Region Mapping'!$A$2:$A$200,0))))</f>
        <v/>
      </c>
      <c r="E116" s="28" t="str">
        <f>IF($C116="","",IF(ISNA(MATCH($C116,'Club-Region Mapping'!$A$2:$A$200,0)),"NOT FOUND",INDEX('Club-Region Mapping'!$C$2:$C$200,MATCH($C116,'Club-Region Mapping'!$A$2:$A$200,0))))</f>
        <v/>
      </c>
      <c r="F116" s="28" t="str">
        <f t="shared" si="15"/>
        <v/>
      </c>
      <c r="G116" s="28" t="str">
        <f t="shared" si="16"/>
        <v/>
      </c>
      <c r="H116" s="28" t="str">
        <f t="shared" si="17"/>
        <v/>
      </c>
      <c r="I116" s="28" t="str">
        <f t="shared" si="18"/>
        <v/>
      </c>
      <c r="J116" s="28" t="str">
        <f t="shared" si="19"/>
        <v/>
      </c>
    </row>
    <row r="117" spans="1:10" x14ac:dyDescent="0.75">
      <c r="A117" s="27"/>
      <c r="B117" s="27"/>
      <c r="C117" s="27"/>
      <c r="D117" s="28" t="str">
        <f>IF($C117="","",IF(ISNA(MATCH($C117,'Club-Region Mapping'!$A$2:$A$200,0)),"NOT FOUND",INDEX('Club-Region Mapping'!$B$2:$B$200,MATCH($C117,'Club-Region Mapping'!$A$2:$A$200,0))))</f>
        <v/>
      </c>
      <c r="E117" s="28" t="str">
        <f>IF($C117="","",IF(ISNA(MATCH($C117,'Club-Region Mapping'!$A$2:$A$200,0)),"NOT FOUND",INDEX('Club-Region Mapping'!$C$2:$C$200,MATCH($C117,'Club-Region Mapping'!$A$2:$A$200,0))))</f>
        <v/>
      </c>
      <c r="F117" s="28" t="str">
        <f t="shared" si="15"/>
        <v/>
      </c>
      <c r="G117" s="28" t="str">
        <f t="shared" si="16"/>
        <v/>
      </c>
      <c r="H117" s="28" t="str">
        <f t="shared" si="17"/>
        <v/>
      </c>
      <c r="I117" s="28" t="str">
        <f t="shared" si="18"/>
        <v/>
      </c>
      <c r="J117" s="28" t="str">
        <f t="shared" si="19"/>
        <v/>
      </c>
    </row>
    <row r="118" spans="1:10" x14ac:dyDescent="0.75">
      <c r="A118" s="27"/>
      <c r="B118" s="27"/>
      <c r="C118" s="27"/>
      <c r="D118" s="28" t="str">
        <f>IF($C118="","",IF(ISNA(MATCH($C118,'Club-Region Mapping'!$A$2:$A$200,0)),"NOT FOUND",INDEX('Club-Region Mapping'!$B$2:$B$200,MATCH($C118,'Club-Region Mapping'!$A$2:$A$200,0))))</f>
        <v/>
      </c>
      <c r="E118" s="28" t="str">
        <f>IF($C118="","",IF(ISNA(MATCH($C118,'Club-Region Mapping'!$A$2:$A$200,0)),"NOT FOUND",INDEX('Club-Region Mapping'!$C$2:$C$200,MATCH($C118,'Club-Region Mapping'!$A$2:$A$200,0))))</f>
        <v/>
      </c>
      <c r="F118" s="28" t="str">
        <f t="shared" si="15"/>
        <v/>
      </c>
      <c r="G118" s="28" t="str">
        <f t="shared" si="16"/>
        <v/>
      </c>
      <c r="H118" s="28" t="str">
        <f t="shared" si="17"/>
        <v/>
      </c>
      <c r="I118" s="28" t="str">
        <f t="shared" si="18"/>
        <v/>
      </c>
      <c r="J118" s="28" t="str">
        <f t="shared" si="19"/>
        <v/>
      </c>
    </row>
    <row r="119" spans="1:10" x14ac:dyDescent="0.75">
      <c r="A119" s="27"/>
      <c r="B119" s="27"/>
      <c r="C119" s="27"/>
      <c r="D119" s="28" t="str">
        <f>IF($C119="","",IF(ISNA(MATCH($C119,'Club-Region Mapping'!$A$2:$A$200,0)),"NOT FOUND",INDEX('Club-Region Mapping'!$B$2:$B$200,MATCH($C119,'Club-Region Mapping'!$A$2:$A$200,0))))</f>
        <v/>
      </c>
      <c r="E119" s="28" t="str">
        <f>IF($C119="","",IF(ISNA(MATCH($C119,'Club-Region Mapping'!$A$2:$A$200,0)),"NOT FOUND",INDEX('Club-Region Mapping'!$C$2:$C$200,MATCH($C119,'Club-Region Mapping'!$A$2:$A$200,0))))</f>
        <v/>
      </c>
      <c r="F119" s="28" t="str">
        <f t="shared" si="15"/>
        <v/>
      </c>
      <c r="G119" s="28" t="str">
        <f t="shared" si="16"/>
        <v/>
      </c>
      <c r="H119" s="28" t="str">
        <f t="shared" si="17"/>
        <v/>
      </c>
      <c r="I119" s="28" t="str">
        <f t="shared" si="18"/>
        <v/>
      </c>
      <c r="J119" s="28" t="str">
        <f t="shared" si="19"/>
        <v/>
      </c>
    </row>
    <row r="121" spans="1:10" x14ac:dyDescent="0.75">
      <c r="A121" s="2" t="s">
        <v>111</v>
      </c>
      <c r="B121" s="2"/>
      <c r="C121" s="2"/>
      <c r="D121" s="2"/>
      <c r="E121" s="2"/>
      <c r="F121" s="2"/>
      <c r="G121" s="2"/>
      <c r="H121" s="2"/>
      <c r="I121" s="2"/>
      <c r="J121" s="2"/>
    </row>
    <row r="122" spans="1:10" ht="24.75" x14ac:dyDescent="0.75">
      <c r="B122" s="29" t="s">
        <v>49</v>
      </c>
      <c r="C122" s="29" t="s">
        <v>57</v>
      </c>
      <c r="D122" s="29" t="s">
        <v>53</v>
      </c>
    </row>
    <row r="123" spans="1:10" x14ac:dyDescent="0.75">
      <c r="A123" s="28" t="s">
        <v>95</v>
      </c>
      <c r="B123" s="30">
        <f>COUNTIFS($D$105:$D$119,"Buffalo Yacht Club")</f>
        <v>0</v>
      </c>
      <c r="C123" s="30">
        <f>COUNTIFS($D$105:$D$119,"Erie Yacht Club")</f>
        <v>2</v>
      </c>
      <c r="D123" s="30">
        <f>COUNTIFS($D$105:$D$119,"Buffalo Canoe Club")</f>
        <v>0</v>
      </c>
    </row>
    <row r="124" spans="1:10" x14ac:dyDescent="0.75">
      <c r="A124" s="28" t="s">
        <v>96</v>
      </c>
      <c r="B124" s="30">
        <f>IF(COUNTA($B$105:$B$119)&gt;0,MAX(0,3-B123)*10,0)</f>
        <v>30</v>
      </c>
      <c r="C124" s="30">
        <f>IF(COUNTA($B$105:$B$119)&gt;0,MAX(0,3-C123)*10,0)</f>
        <v>10</v>
      </c>
      <c r="D124" s="30">
        <f>IF(COUNTA($B$105:$B$119)&gt;0,MAX(0,3-D123)*10,0)</f>
        <v>30</v>
      </c>
    </row>
    <row r="125" spans="1:10" x14ac:dyDescent="0.75">
      <c r="A125" s="31" t="s">
        <v>112</v>
      </c>
      <c r="B125" s="32">
        <f>SUMIFS($F$105:$F$119,$D$105:$D$119,"Buffalo Yacht Club",$H$105:$H$119,"Yes")+B124</f>
        <v>30</v>
      </c>
      <c r="C125" s="32">
        <f>SUMIFS($F$105:$F$119,$D$105:$D$119,"Erie Yacht Club",$H$105:$H$119,"Yes")+C124</f>
        <v>12.75</v>
      </c>
      <c r="D125" s="32">
        <f>SUMIFS($F$105:$F$119,$D$105:$D$119,"Buffalo Canoe Club",$H$105:$H$119,"Yes")+D124</f>
        <v>30</v>
      </c>
    </row>
    <row r="127" spans="1:10" x14ac:dyDescent="0.75">
      <c r="A127" s="5" t="s">
        <v>113</v>
      </c>
      <c r="B127" s="5"/>
      <c r="C127" s="5"/>
      <c r="D127" s="5"/>
      <c r="E127" s="5"/>
      <c r="F127" s="5"/>
      <c r="G127" s="5"/>
      <c r="H127" s="5"/>
      <c r="I127" s="5"/>
      <c r="J127" s="5"/>
    </row>
    <row r="128" spans="1:10" ht="24.75" x14ac:dyDescent="0.75">
      <c r="B128" s="33" t="s">
        <v>50</v>
      </c>
      <c r="C128" s="33" t="s">
        <v>58</v>
      </c>
      <c r="D128" s="33" t="s">
        <v>60</v>
      </c>
      <c r="E128" s="33" t="s">
        <v>70</v>
      </c>
      <c r="F128" s="33" t="s">
        <v>68</v>
      </c>
    </row>
    <row r="129" spans="1:10" x14ac:dyDescent="0.75">
      <c r="A129" s="34" t="s">
        <v>95</v>
      </c>
      <c r="B129" s="30">
        <f>COUNTIFS($E$105:$E$119,"Buffalo")</f>
        <v>2</v>
      </c>
      <c r="C129" s="30">
        <f>COUNTIFS($E$105:$E$119,"Erie")</f>
        <v>2</v>
      </c>
      <c r="D129" s="30">
        <f>COUNTIFS($E$105:$E$119,"Port Dover")</f>
        <v>2</v>
      </c>
      <c r="E129" s="30">
        <f>COUNTIFS($E$105:$E$119,"Dunkirk")</f>
        <v>1</v>
      </c>
      <c r="F129" s="30">
        <f>COUNTIFS($E$105:$E$119,"Port Colborne")</f>
        <v>0</v>
      </c>
    </row>
    <row r="130" spans="1:10" x14ac:dyDescent="0.75">
      <c r="A130" s="34" t="s">
        <v>96</v>
      </c>
      <c r="B130" s="30">
        <f>IF(COUNTA($B$105:$B$119)&gt;0,MAX(0,3-B129)*10,0)</f>
        <v>10</v>
      </c>
      <c r="C130" s="30">
        <f>IF(COUNTA($B$105:$B$119)&gt;0,MAX(0,3-C129)*10,0)</f>
        <v>10</v>
      </c>
      <c r="D130" s="30">
        <f>IF(COUNTA($B$105:$B$119)&gt;0,MAX(0,3-D129)*10,0)</f>
        <v>10</v>
      </c>
      <c r="E130" s="30">
        <f>IF(COUNTA($B$105:$B$119)&gt;0,MAX(0,3-E129)*10,0)</f>
        <v>20</v>
      </c>
      <c r="F130" s="30">
        <f>IF(COUNTA($B$105:$B$119)&gt;0,MAX(0,3-F129)*10,0)</f>
        <v>30</v>
      </c>
    </row>
    <row r="131" spans="1:10" x14ac:dyDescent="0.75">
      <c r="A131" s="34" t="s">
        <v>114</v>
      </c>
      <c r="B131" s="25">
        <f>SUMIFS($F$105:$F$119,$E$105:$E$119,"Buffalo",$J$105:$J$119,"Yes")+B130</f>
        <v>19</v>
      </c>
      <c r="C131" s="25">
        <f>SUMIFS($F$105:$F$119,$E$105:$E$119,"Erie",$J$105:$J$119,"Yes")+C130</f>
        <v>12.75</v>
      </c>
      <c r="D131" s="25">
        <f>SUMIFS($F$105:$F$119,$E$105:$E$119,"Port Dover",$J$105:$J$119,"Yes")+D130</f>
        <v>20</v>
      </c>
      <c r="E131" s="25">
        <f>SUMIFS($F$105:$F$119,$E$105:$E$119,"Dunkirk",$J$105:$J$119,"Yes")+E130</f>
        <v>26</v>
      </c>
      <c r="F131" s="25">
        <f>SUMIFS($F$105:$F$119,$E$105:$E$119,"Port Colborne",$J$105:$J$119,"Yes")+F130</f>
        <v>30</v>
      </c>
    </row>
    <row r="133" spans="1:10" ht="15.5" x14ac:dyDescent="0.75">
      <c r="A133" s="3" t="s">
        <v>115</v>
      </c>
      <c r="B133" s="3"/>
      <c r="C133" s="3"/>
      <c r="D133" s="3"/>
      <c r="E133" s="3"/>
      <c r="F133" s="3"/>
      <c r="G133" s="3"/>
      <c r="H133" s="3"/>
      <c r="I133" s="3"/>
      <c r="J133" s="3"/>
    </row>
    <row r="134" spans="1:10" ht="26" x14ac:dyDescent="0.75">
      <c r="A134" s="26" t="s">
        <v>84</v>
      </c>
      <c r="B134" s="26" t="s">
        <v>85</v>
      </c>
      <c r="C134" s="26" t="s">
        <v>86</v>
      </c>
      <c r="D134" s="26" t="s">
        <v>87</v>
      </c>
      <c r="E134" s="26" t="s">
        <v>88</v>
      </c>
      <c r="F134" s="26" t="s">
        <v>89</v>
      </c>
      <c r="G134" s="26" t="s">
        <v>90</v>
      </c>
      <c r="H134" s="26" t="s">
        <v>91</v>
      </c>
      <c r="I134" s="26" t="s">
        <v>92</v>
      </c>
      <c r="J134" s="26" t="s">
        <v>93</v>
      </c>
    </row>
    <row r="135" spans="1:10" x14ac:dyDescent="0.75">
      <c r="A135" s="27"/>
      <c r="B135" s="27"/>
      <c r="C135" s="27"/>
      <c r="D135" s="28" t="str">
        <f>IF($C135="","",IF(ISNA(MATCH($C135,'Club-Region Mapping'!$A$2:$A$200,0)),"NOT FOUND",INDEX('Club-Region Mapping'!$B$2:$B$200,MATCH($C135,'Club-Region Mapping'!$A$2:$A$200,0))))</f>
        <v/>
      </c>
      <c r="E135" s="28" t="str">
        <f>IF($C135="","",IF(ISNA(MATCH($C135,'Club-Region Mapping'!$A$2:$A$200,0)),"NOT FOUND",INDEX('Club-Region Mapping'!$C$2:$C$200,MATCH($C135,'Club-Region Mapping'!$A$2:$A$200,0))))</f>
        <v/>
      </c>
      <c r="F135" s="28" t="str">
        <f t="shared" ref="F135:F149" si="20">IF($A135="","",IF($A135=1,0.75,$A135))</f>
        <v/>
      </c>
      <c r="G135" s="28" t="str">
        <f t="shared" ref="G135:G149" si="21">IF(OR($A135="",$D135="",$D135="NOT FOUND"),"",COUNTIFS($D$135:$D$149,$D135,$A$135:$A$149,"&lt;="&amp;$A135))</f>
        <v/>
      </c>
      <c r="H135" s="28" t="str">
        <f t="shared" ref="H135:H149" si="22">IF($G135="","",IF($G135&lt;=3,"Yes","No"))</f>
        <v/>
      </c>
      <c r="I135" s="28" t="str">
        <f t="shared" ref="I135:I149" si="23">IF(OR($A135="",$E135="",$E135="NOT FOUND"),"",COUNTIFS($E$135:$E$149,$E135,$A$135:$A$149,"&lt;="&amp;$A135))</f>
        <v/>
      </c>
      <c r="J135" s="28" t="str">
        <f t="shared" ref="J135:J149" si="24">IF($I135="","",IF($I135&lt;=3,"Yes","No"))</f>
        <v/>
      </c>
    </row>
    <row r="136" spans="1:10" x14ac:dyDescent="0.75">
      <c r="A136" s="27"/>
      <c r="B136" s="27"/>
      <c r="C136" s="27"/>
      <c r="D136" s="28" t="str">
        <f>IF($C136="","",IF(ISNA(MATCH($C136,'Club-Region Mapping'!$A$2:$A$200,0)),"NOT FOUND",INDEX('Club-Region Mapping'!$B$2:$B$200,MATCH($C136,'Club-Region Mapping'!$A$2:$A$200,0))))</f>
        <v/>
      </c>
      <c r="E136" s="28" t="str">
        <f>IF($C136="","",IF(ISNA(MATCH($C136,'Club-Region Mapping'!$A$2:$A$200,0)),"NOT FOUND",INDEX('Club-Region Mapping'!$C$2:$C$200,MATCH($C136,'Club-Region Mapping'!$A$2:$A$200,0))))</f>
        <v/>
      </c>
      <c r="F136" s="28" t="str">
        <f t="shared" si="20"/>
        <v/>
      </c>
      <c r="G136" s="28" t="str">
        <f t="shared" si="21"/>
        <v/>
      </c>
      <c r="H136" s="28" t="str">
        <f t="shared" si="22"/>
        <v/>
      </c>
      <c r="I136" s="28" t="str">
        <f t="shared" si="23"/>
        <v/>
      </c>
      <c r="J136" s="28" t="str">
        <f t="shared" si="24"/>
        <v/>
      </c>
    </row>
    <row r="137" spans="1:10" x14ac:dyDescent="0.75">
      <c r="A137" s="27"/>
      <c r="B137" s="27"/>
      <c r="C137" s="27"/>
      <c r="D137" s="28" t="str">
        <f>IF($C137="","",IF(ISNA(MATCH($C137,'Club-Region Mapping'!$A$2:$A$200,0)),"NOT FOUND",INDEX('Club-Region Mapping'!$B$2:$B$200,MATCH($C137,'Club-Region Mapping'!$A$2:$A$200,0))))</f>
        <v/>
      </c>
      <c r="E137" s="28" t="str">
        <f>IF($C137="","",IF(ISNA(MATCH($C137,'Club-Region Mapping'!$A$2:$A$200,0)),"NOT FOUND",INDEX('Club-Region Mapping'!$C$2:$C$200,MATCH($C137,'Club-Region Mapping'!$A$2:$A$200,0))))</f>
        <v/>
      </c>
      <c r="F137" s="28" t="str">
        <f t="shared" si="20"/>
        <v/>
      </c>
      <c r="G137" s="28" t="str">
        <f t="shared" si="21"/>
        <v/>
      </c>
      <c r="H137" s="28" t="str">
        <f t="shared" si="22"/>
        <v/>
      </c>
      <c r="I137" s="28" t="str">
        <f t="shared" si="23"/>
        <v/>
      </c>
      <c r="J137" s="28" t="str">
        <f t="shared" si="24"/>
        <v/>
      </c>
    </row>
    <row r="138" spans="1:10" x14ac:dyDescent="0.75">
      <c r="A138" s="27"/>
      <c r="B138" s="27"/>
      <c r="C138" s="27"/>
      <c r="D138" s="28" t="str">
        <f>IF($C138="","",IF(ISNA(MATCH($C138,'Club-Region Mapping'!$A$2:$A$200,0)),"NOT FOUND",INDEX('Club-Region Mapping'!$B$2:$B$200,MATCH($C138,'Club-Region Mapping'!$A$2:$A$200,0))))</f>
        <v/>
      </c>
      <c r="E138" s="28" t="str">
        <f>IF($C138="","",IF(ISNA(MATCH($C138,'Club-Region Mapping'!$A$2:$A$200,0)),"NOT FOUND",INDEX('Club-Region Mapping'!$C$2:$C$200,MATCH($C138,'Club-Region Mapping'!$A$2:$A$200,0))))</f>
        <v/>
      </c>
      <c r="F138" s="28" t="str">
        <f t="shared" si="20"/>
        <v/>
      </c>
      <c r="G138" s="28" t="str">
        <f t="shared" si="21"/>
        <v/>
      </c>
      <c r="H138" s="28" t="str">
        <f t="shared" si="22"/>
        <v/>
      </c>
      <c r="I138" s="28" t="str">
        <f t="shared" si="23"/>
        <v/>
      </c>
      <c r="J138" s="28" t="str">
        <f t="shared" si="24"/>
        <v/>
      </c>
    </row>
    <row r="139" spans="1:10" x14ac:dyDescent="0.75">
      <c r="A139" s="27"/>
      <c r="B139" s="27"/>
      <c r="C139" s="27"/>
      <c r="D139" s="28" t="str">
        <f>IF($C139="","",IF(ISNA(MATCH($C139,'Club-Region Mapping'!$A$2:$A$200,0)),"NOT FOUND",INDEX('Club-Region Mapping'!$B$2:$B$200,MATCH($C139,'Club-Region Mapping'!$A$2:$A$200,0))))</f>
        <v/>
      </c>
      <c r="E139" s="28" t="str">
        <f>IF($C139="","",IF(ISNA(MATCH($C139,'Club-Region Mapping'!$A$2:$A$200,0)),"NOT FOUND",INDEX('Club-Region Mapping'!$C$2:$C$200,MATCH($C139,'Club-Region Mapping'!$A$2:$A$200,0))))</f>
        <v/>
      </c>
      <c r="F139" s="28" t="str">
        <f t="shared" si="20"/>
        <v/>
      </c>
      <c r="G139" s="28" t="str">
        <f t="shared" si="21"/>
        <v/>
      </c>
      <c r="H139" s="28" t="str">
        <f t="shared" si="22"/>
        <v/>
      </c>
      <c r="I139" s="28" t="str">
        <f t="shared" si="23"/>
        <v/>
      </c>
      <c r="J139" s="28" t="str">
        <f t="shared" si="24"/>
        <v/>
      </c>
    </row>
    <row r="140" spans="1:10" x14ac:dyDescent="0.75">
      <c r="A140" s="27"/>
      <c r="B140" s="27"/>
      <c r="C140" s="27"/>
      <c r="D140" s="28" t="str">
        <f>IF($C140="","",IF(ISNA(MATCH($C140,'Club-Region Mapping'!$A$2:$A$200,0)),"NOT FOUND",INDEX('Club-Region Mapping'!$B$2:$B$200,MATCH($C140,'Club-Region Mapping'!$A$2:$A$200,0))))</f>
        <v/>
      </c>
      <c r="E140" s="28" t="str">
        <f>IF($C140="","",IF(ISNA(MATCH($C140,'Club-Region Mapping'!$A$2:$A$200,0)),"NOT FOUND",INDEX('Club-Region Mapping'!$C$2:$C$200,MATCH($C140,'Club-Region Mapping'!$A$2:$A$200,0))))</f>
        <v/>
      </c>
      <c r="F140" s="28" t="str">
        <f t="shared" si="20"/>
        <v/>
      </c>
      <c r="G140" s="28" t="str">
        <f t="shared" si="21"/>
        <v/>
      </c>
      <c r="H140" s="28" t="str">
        <f t="shared" si="22"/>
        <v/>
      </c>
      <c r="I140" s="28" t="str">
        <f t="shared" si="23"/>
        <v/>
      </c>
      <c r="J140" s="28" t="str">
        <f t="shared" si="24"/>
        <v/>
      </c>
    </row>
    <row r="141" spans="1:10" x14ac:dyDescent="0.75">
      <c r="A141" s="27"/>
      <c r="B141" s="27"/>
      <c r="C141" s="27"/>
      <c r="D141" s="28" t="str">
        <f>IF($C141="","",IF(ISNA(MATCH($C141,'Club-Region Mapping'!$A$2:$A$200,0)),"NOT FOUND",INDEX('Club-Region Mapping'!$B$2:$B$200,MATCH($C141,'Club-Region Mapping'!$A$2:$A$200,0))))</f>
        <v/>
      </c>
      <c r="E141" s="28" t="str">
        <f>IF($C141="","",IF(ISNA(MATCH($C141,'Club-Region Mapping'!$A$2:$A$200,0)),"NOT FOUND",INDEX('Club-Region Mapping'!$C$2:$C$200,MATCH($C141,'Club-Region Mapping'!$A$2:$A$200,0))))</f>
        <v/>
      </c>
      <c r="F141" s="28" t="str">
        <f t="shared" si="20"/>
        <v/>
      </c>
      <c r="G141" s="28" t="str">
        <f t="shared" si="21"/>
        <v/>
      </c>
      <c r="H141" s="28" t="str">
        <f t="shared" si="22"/>
        <v/>
      </c>
      <c r="I141" s="28" t="str">
        <f t="shared" si="23"/>
        <v/>
      </c>
      <c r="J141" s="28" t="str">
        <f t="shared" si="24"/>
        <v/>
      </c>
    </row>
    <row r="142" spans="1:10" x14ac:dyDescent="0.75">
      <c r="A142" s="27"/>
      <c r="B142" s="27"/>
      <c r="C142" s="27"/>
      <c r="D142" s="28" t="str">
        <f>IF($C142="","",IF(ISNA(MATCH($C142,'Club-Region Mapping'!$A$2:$A$200,0)),"NOT FOUND",INDEX('Club-Region Mapping'!$B$2:$B$200,MATCH($C142,'Club-Region Mapping'!$A$2:$A$200,0))))</f>
        <v/>
      </c>
      <c r="E142" s="28" t="str">
        <f>IF($C142="","",IF(ISNA(MATCH($C142,'Club-Region Mapping'!$A$2:$A$200,0)),"NOT FOUND",INDEX('Club-Region Mapping'!$C$2:$C$200,MATCH($C142,'Club-Region Mapping'!$A$2:$A$200,0))))</f>
        <v/>
      </c>
      <c r="F142" s="28" t="str">
        <f t="shared" si="20"/>
        <v/>
      </c>
      <c r="G142" s="28" t="str">
        <f t="shared" si="21"/>
        <v/>
      </c>
      <c r="H142" s="28" t="str">
        <f t="shared" si="22"/>
        <v/>
      </c>
      <c r="I142" s="28" t="str">
        <f t="shared" si="23"/>
        <v/>
      </c>
      <c r="J142" s="28" t="str">
        <f t="shared" si="24"/>
        <v/>
      </c>
    </row>
    <row r="143" spans="1:10" x14ac:dyDescent="0.75">
      <c r="A143" s="27"/>
      <c r="B143" s="27"/>
      <c r="C143" s="27"/>
      <c r="D143" s="28" t="str">
        <f>IF($C143="","",IF(ISNA(MATCH($C143,'Club-Region Mapping'!$A$2:$A$200,0)),"NOT FOUND",INDEX('Club-Region Mapping'!$B$2:$B$200,MATCH($C143,'Club-Region Mapping'!$A$2:$A$200,0))))</f>
        <v/>
      </c>
      <c r="E143" s="28" t="str">
        <f>IF($C143="","",IF(ISNA(MATCH($C143,'Club-Region Mapping'!$A$2:$A$200,0)),"NOT FOUND",INDEX('Club-Region Mapping'!$C$2:$C$200,MATCH($C143,'Club-Region Mapping'!$A$2:$A$200,0))))</f>
        <v/>
      </c>
      <c r="F143" s="28" t="str">
        <f t="shared" si="20"/>
        <v/>
      </c>
      <c r="G143" s="28" t="str">
        <f t="shared" si="21"/>
        <v/>
      </c>
      <c r="H143" s="28" t="str">
        <f t="shared" si="22"/>
        <v/>
      </c>
      <c r="I143" s="28" t="str">
        <f t="shared" si="23"/>
        <v/>
      </c>
      <c r="J143" s="28" t="str">
        <f t="shared" si="24"/>
        <v/>
      </c>
    </row>
    <row r="144" spans="1:10" x14ac:dyDescent="0.75">
      <c r="A144" s="27"/>
      <c r="B144" s="27"/>
      <c r="C144" s="27"/>
      <c r="D144" s="28" t="str">
        <f>IF($C144="","",IF(ISNA(MATCH($C144,'Club-Region Mapping'!$A$2:$A$200,0)),"NOT FOUND",INDEX('Club-Region Mapping'!$B$2:$B$200,MATCH($C144,'Club-Region Mapping'!$A$2:$A$200,0))))</f>
        <v/>
      </c>
      <c r="E144" s="28" t="str">
        <f>IF($C144="","",IF(ISNA(MATCH($C144,'Club-Region Mapping'!$A$2:$A$200,0)),"NOT FOUND",INDEX('Club-Region Mapping'!$C$2:$C$200,MATCH($C144,'Club-Region Mapping'!$A$2:$A$200,0))))</f>
        <v/>
      </c>
      <c r="F144" s="28" t="str">
        <f t="shared" si="20"/>
        <v/>
      </c>
      <c r="G144" s="28" t="str">
        <f t="shared" si="21"/>
        <v/>
      </c>
      <c r="H144" s="28" t="str">
        <f t="shared" si="22"/>
        <v/>
      </c>
      <c r="I144" s="28" t="str">
        <f t="shared" si="23"/>
        <v/>
      </c>
      <c r="J144" s="28" t="str">
        <f t="shared" si="24"/>
        <v/>
      </c>
    </row>
    <row r="145" spans="1:10" x14ac:dyDescent="0.75">
      <c r="A145" s="27"/>
      <c r="B145" s="27"/>
      <c r="C145" s="27"/>
      <c r="D145" s="28" t="str">
        <f>IF($C145="","",IF(ISNA(MATCH($C145,'Club-Region Mapping'!$A$2:$A$200,0)),"NOT FOUND",INDEX('Club-Region Mapping'!$B$2:$B$200,MATCH($C145,'Club-Region Mapping'!$A$2:$A$200,0))))</f>
        <v/>
      </c>
      <c r="E145" s="28" t="str">
        <f>IF($C145="","",IF(ISNA(MATCH($C145,'Club-Region Mapping'!$A$2:$A$200,0)),"NOT FOUND",INDEX('Club-Region Mapping'!$C$2:$C$200,MATCH($C145,'Club-Region Mapping'!$A$2:$A$200,0))))</f>
        <v/>
      </c>
      <c r="F145" s="28" t="str">
        <f t="shared" si="20"/>
        <v/>
      </c>
      <c r="G145" s="28" t="str">
        <f t="shared" si="21"/>
        <v/>
      </c>
      <c r="H145" s="28" t="str">
        <f t="shared" si="22"/>
        <v/>
      </c>
      <c r="I145" s="28" t="str">
        <f t="shared" si="23"/>
        <v/>
      </c>
      <c r="J145" s="28" t="str">
        <f t="shared" si="24"/>
        <v/>
      </c>
    </row>
    <row r="146" spans="1:10" x14ac:dyDescent="0.75">
      <c r="A146" s="27"/>
      <c r="B146" s="27"/>
      <c r="C146" s="27"/>
      <c r="D146" s="28" t="str">
        <f>IF($C146="","",IF(ISNA(MATCH($C146,'Club-Region Mapping'!$A$2:$A$200,0)),"NOT FOUND",INDEX('Club-Region Mapping'!$B$2:$B$200,MATCH($C146,'Club-Region Mapping'!$A$2:$A$200,0))))</f>
        <v/>
      </c>
      <c r="E146" s="28" t="str">
        <f>IF($C146="","",IF(ISNA(MATCH($C146,'Club-Region Mapping'!$A$2:$A$200,0)),"NOT FOUND",INDEX('Club-Region Mapping'!$C$2:$C$200,MATCH($C146,'Club-Region Mapping'!$A$2:$A$200,0))))</f>
        <v/>
      </c>
      <c r="F146" s="28" t="str">
        <f t="shared" si="20"/>
        <v/>
      </c>
      <c r="G146" s="28" t="str">
        <f t="shared" si="21"/>
        <v/>
      </c>
      <c r="H146" s="28" t="str">
        <f t="shared" si="22"/>
        <v/>
      </c>
      <c r="I146" s="28" t="str">
        <f t="shared" si="23"/>
        <v/>
      </c>
      <c r="J146" s="28" t="str">
        <f t="shared" si="24"/>
        <v/>
      </c>
    </row>
    <row r="147" spans="1:10" x14ac:dyDescent="0.75">
      <c r="A147" s="27"/>
      <c r="B147" s="27"/>
      <c r="C147" s="27"/>
      <c r="D147" s="28" t="str">
        <f>IF($C147="","",IF(ISNA(MATCH($C147,'Club-Region Mapping'!$A$2:$A$200,0)),"NOT FOUND",INDEX('Club-Region Mapping'!$B$2:$B$200,MATCH($C147,'Club-Region Mapping'!$A$2:$A$200,0))))</f>
        <v/>
      </c>
      <c r="E147" s="28" t="str">
        <f>IF($C147="","",IF(ISNA(MATCH($C147,'Club-Region Mapping'!$A$2:$A$200,0)),"NOT FOUND",INDEX('Club-Region Mapping'!$C$2:$C$200,MATCH($C147,'Club-Region Mapping'!$A$2:$A$200,0))))</f>
        <v/>
      </c>
      <c r="F147" s="28" t="str">
        <f t="shared" si="20"/>
        <v/>
      </c>
      <c r="G147" s="28" t="str">
        <f t="shared" si="21"/>
        <v/>
      </c>
      <c r="H147" s="28" t="str">
        <f t="shared" si="22"/>
        <v/>
      </c>
      <c r="I147" s="28" t="str">
        <f t="shared" si="23"/>
        <v/>
      </c>
      <c r="J147" s="28" t="str">
        <f t="shared" si="24"/>
        <v/>
      </c>
    </row>
    <row r="148" spans="1:10" x14ac:dyDescent="0.75">
      <c r="A148" s="27"/>
      <c r="B148" s="27"/>
      <c r="C148" s="27"/>
      <c r="D148" s="28" t="str">
        <f>IF($C148="","",IF(ISNA(MATCH($C148,'Club-Region Mapping'!$A$2:$A$200,0)),"NOT FOUND",INDEX('Club-Region Mapping'!$B$2:$B$200,MATCH($C148,'Club-Region Mapping'!$A$2:$A$200,0))))</f>
        <v/>
      </c>
      <c r="E148" s="28" t="str">
        <f>IF($C148="","",IF(ISNA(MATCH($C148,'Club-Region Mapping'!$A$2:$A$200,0)),"NOT FOUND",INDEX('Club-Region Mapping'!$C$2:$C$200,MATCH($C148,'Club-Region Mapping'!$A$2:$A$200,0))))</f>
        <v/>
      </c>
      <c r="F148" s="28" t="str">
        <f t="shared" si="20"/>
        <v/>
      </c>
      <c r="G148" s="28" t="str">
        <f t="shared" si="21"/>
        <v/>
      </c>
      <c r="H148" s="28" t="str">
        <f t="shared" si="22"/>
        <v/>
      </c>
      <c r="I148" s="28" t="str">
        <f t="shared" si="23"/>
        <v/>
      </c>
      <c r="J148" s="28" t="str">
        <f t="shared" si="24"/>
        <v/>
      </c>
    </row>
    <row r="149" spans="1:10" x14ac:dyDescent="0.75">
      <c r="A149" s="27"/>
      <c r="B149" s="27"/>
      <c r="C149" s="27"/>
      <c r="D149" s="28" t="str">
        <f>IF($C149="","",IF(ISNA(MATCH($C149,'Club-Region Mapping'!$A$2:$A$200,0)),"NOT FOUND",INDEX('Club-Region Mapping'!$B$2:$B$200,MATCH($C149,'Club-Region Mapping'!$A$2:$A$200,0))))</f>
        <v/>
      </c>
      <c r="E149" s="28" t="str">
        <f>IF($C149="","",IF(ISNA(MATCH($C149,'Club-Region Mapping'!$A$2:$A$200,0)),"NOT FOUND",INDEX('Club-Region Mapping'!$C$2:$C$200,MATCH($C149,'Club-Region Mapping'!$A$2:$A$200,0))))</f>
        <v/>
      </c>
      <c r="F149" s="28" t="str">
        <f t="shared" si="20"/>
        <v/>
      </c>
      <c r="G149" s="28" t="str">
        <f t="shared" si="21"/>
        <v/>
      </c>
      <c r="H149" s="28" t="str">
        <f t="shared" si="22"/>
        <v/>
      </c>
      <c r="I149" s="28" t="str">
        <f t="shared" si="23"/>
        <v/>
      </c>
      <c r="J149" s="28" t="str">
        <f t="shared" si="24"/>
        <v/>
      </c>
    </row>
    <row r="151" spans="1:10" x14ac:dyDescent="0.75">
      <c r="A151" s="2" t="s">
        <v>116</v>
      </c>
      <c r="B151" s="2"/>
      <c r="C151" s="2"/>
      <c r="D151" s="2"/>
      <c r="E151" s="2"/>
      <c r="F151" s="2"/>
      <c r="G151" s="2"/>
      <c r="H151" s="2"/>
      <c r="I151" s="2"/>
      <c r="J151" s="2"/>
    </row>
    <row r="152" spans="1:10" ht="24.75" x14ac:dyDescent="0.75">
      <c r="B152" s="29" t="s">
        <v>49</v>
      </c>
      <c r="C152" s="29" t="s">
        <v>57</v>
      </c>
      <c r="D152" s="29" t="s">
        <v>53</v>
      </c>
    </row>
    <row r="153" spans="1:10" x14ac:dyDescent="0.75">
      <c r="A153" s="28" t="s">
        <v>95</v>
      </c>
      <c r="B153" s="30">
        <f>COUNTIFS($D$135:$D$149,"Buffalo Yacht Club")</f>
        <v>0</v>
      </c>
      <c r="C153" s="30">
        <f>COUNTIFS($D$135:$D$149,"Erie Yacht Club")</f>
        <v>0</v>
      </c>
      <c r="D153" s="30">
        <f>COUNTIFS($D$135:$D$149,"Buffalo Canoe Club")</f>
        <v>0</v>
      </c>
    </row>
    <row r="154" spans="1:10" x14ac:dyDescent="0.75">
      <c r="A154" s="28" t="s">
        <v>96</v>
      </c>
      <c r="B154" s="30">
        <f>IF(COUNTA($B$135:$B$149)&gt;0,MAX(0,3-B153)*10,0)</f>
        <v>0</v>
      </c>
      <c r="C154" s="30">
        <f>IF(COUNTA($B$135:$B$149)&gt;0,MAX(0,3-C153)*10,0)</f>
        <v>0</v>
      </c>
      <c r="D154" s="30">
        <f>IF(COUNTA($B$135:$B$149)&gt;0,MAX(0,3-D153)*10,0)</f>
        <v>0</v>
      </c>
    </row>
    <row r="155" spans="1:10" x14ac:dyDescent="0.75">
      <c r="A155" s="31" t="s">
        <v>117</v>
      </c>
      <c r="B155" s="32">
        <f>SUMIFS($F$135:$F$149,$D$135:$D$149,"Buffalo Yacht Club",$H$135:$H$149,"Yes")+B154</f>
        <v>0</v>
      </c>
      <c r="C155" s="32">
        <f>SUMIFS($F$135:$F$149,$D$135:$D$149,"Erie Yacht Club",$H$135:$H$149,"Yes")+C154</f>
        <v>0</v>
      </c>
      <c r="D155" s="32">
        <f>SUMIFS($F$135:$F$149,$D$135:$D$149,"Buffalo Canoe Club",$H$135:$H$149,"Yes")+D154</f>
        <v>0</v>
      </c>
    </row>
    <row r="157" spans="1:10" x14ac:dyDescent="0.75">
      <c r="A157" s="5" t="s">
        <v>118</v>
      </c>
      <c r="B157" s="5"/>
      <c r="C157" s="5"/>
      <c r="D157" s="5"/>
      <c r="E157" s="5"/>
      <c r="F157" s="5"/>
      <c r="G157" s="5"/>
      <c r="H157" s="5"/>
      <c r="I157" s="5"/>
      <c r="J157" s="5"/>
    </row>
    <row r="158" spans="1:10" ht="24.75" x14ac:dyDescent="0.75">
      <c r="B158" s="33" t="s">
        <v>50</v>
      </c>
      <c r="C158" s="33" t="s">
        <v>58</v>
      </c>
      <c r="D158" s="33" t="s">
        <v>60</v>
      </c>
      <c r="E158" s="33" t="s">
        <v>70</v>
      </c>
      <c r="F158" s="33" t="s">
        <v>68</v>
      </c>
    </row>
    <row r="159" spans="1:10" x14ac:dyDescent="0.75">
      <c r="A159" s="34" t="s">
        <v>95</v>
      </c>
      <c r="B159" s="30">
        <f>COUNTIFS($E$135:$E$149,"Buffalo")</f>
        <v>0</v>
      </c>
      <c r="C159" s="30">
        <f>COUNTIFS($E$135:$E$149,"Erie")</f>
        <v>0</v>
      </c>
      <c r="D159" s="30">
        <f>COUNTIFS($E$135:$E$149,"Port Dover")</f>
        <v>0</v>
      </c>
      <c r="E159" s="30">
        <f>COUNTIFS($E$135:$E$149,"Dunkirk")</f>
        <v>0</v>
      </c>
      <c r="F159" s="30">
        <f>COUNTIFS($E$135:$E$149,"Port Colborne")</f>
        <v>0</v>
      </c>
    </row>
    <row r="160" spans="1:10" x14ac:dyDescent="0.75">
      <c r="A160" s="34" t="s">
        <v>96</v>
      </c>
      <c r="B160" s="30">
        <f>IF(COUNTA($B$135:$B$149)&gt;0,MAX(0,3-B159)*10,0)</f>
        <v>0</v>
      </c>
      <c r="C160" s="30">
        <f>IF(COUNTA($B$135:$B$149)&gt;0,MAX(0,3-C159)*10,0)</f>
        <v>0</v>
      </c>
      <c r="D160" s="30">
        <f>IF(COUNTA($B$135:$B$149)&gt;0,MAX(0,3-D159)*10,0)</f>
        <v>0</v>
      </c>
      <c r="E160" s="30">
        <f>IF(COUNTA($B$135:$B$149)&gt;0,MAX(0,3-E159)*10,0)</f>
        <v>0</v>
      </c>
      <c r="F160" s="30">
        <f>IF(COUNTA($B$135:$B$149)&gt;0,MAX(0,3-F159)*10,0)</f>
        <v>0</v>
      </c>
    </row>
    <row r="161" spans="1:6" x14ac:dyDescent="0.75">
      <c r="A161" s="34" t="s">
        <v>119</v>
      </c>
      <c r="B161" s="25">
        <f>SUMIFS($F$135:$F$149,$E$135:$E$149,"Buffalo",$J$135:$J$149,"Yes")+B160</f>
        <v>0</v>
      </c>
      <c r="C161" s="25">
        <f>SUMIFS($F$135:$F$149,$E$135:$E$149,"Erie",$J$135:$J$149,"Yes")+C160</f>
        <v>0</v>
      </c>
      <c r="D161" s="25">
        <f>SUMIFS($F$135:$F$149,$E$135:$E$149,"Port Dover",$J$135:$J$149,"Yes")+D160</f>
        <v>0</v>
      </c>
      <c r="E161" s="25">
        <f>SUMIFS($F$135:$F$149,$E$135:$E$149,"Dunkirk",$J$135:$J$149,"Yes")+E160</f>
        <v>0</v>
      </c>
      <c r="F161" s="25">
        <f>SUMIFS($F$135:$F$149,$E$135:$E$149,"Port Colborne",$J$135:$J$149,"Yes")+F160</f>
        <v>0</v>
      </c>
    </row>
  </sheetData>
  <mergeCells count="20">
    <mergeCell ref="A121:J121"/>
    <mergeCell ref="A127:J127"/>
    <mergeCell ref="A133:J133"/>
    <mergeCell ref="A151:J151"/>
    <mergeCell ref="A157:J157"/>
    <mergeCell ref="A67:J67"/>
    <mergeCell ref="A73:J73"/>
    <mergeCell ref="A91:J91"/>
    <mergeCell ref="A97:J97"/>
    <mergeCell ref="A103:J103"/>
    <mergeCell ref="A13:J13"/>
    <mergeCell ref="A31:J31"/>
    <mergeCell ref="A37:J37"/>
    <mergeCell ref="A43:J43"/>
    <mergeCell ref="A61:J61"/>
    <mergeCell ref="A1:J1"/>
    <mergeCell ref="A3:J3"/>
    <mergeCell ref="B6:D6"/>
    <mergeCell ref="A8:J8"/>
    <mergeCell ref="B11:D1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Club-Region Mapping</vt:lpstr>
      <vt:lpstr>Template</vt:lpstr>
      <vt:lpstr>2018</vt:lpstr>
      <vt:lpstr>2019</vt:lpstr>
      <vt:lpstr>2021</vt:lpstr>
      <vt:lpstr>2022</vt:lpstr>
      <vt:lpstr>2023</vt:lpstr>
      <vt:lpstr>2024</vt:lpstr>
      <vt:lpstr>2025</vt:lpstr>
      <vt:lpstr>2026</vt:lpstr>
      <vt:lpstr>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David McBrier</cp:lastModifiedBy>
  <cp:revision>1</cp:revision>
  <dcterms:created xsi:type="dcterms:W3CDTF">2026-07-14T02:51:03Z</dcterms:created>
  <dcterms:modified xsi:type="dcterms:W3CDTF">2026-07-14T03:05:49Z</dcterms:modified>
  <dc:language>en-US</dc:language>
</cp:coreProperties>
</file>